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92.168.0.20\Compartilhados\LICITAÇÃO\2025\PREGÃO\SERVIÇOS TERCEIRIZADOS\PROCESSO\"/>
    </mc:Choice>
  </mc:AlternateContent>
  <xr:revisionPtr revIDLastSave="0" documentId="13_ncr:1_{70D05C7B-8970-4D94-A9F2-8FBEA5A627AE}" xr6:coauthVersionLast="47" xr6:coauthVersionMax="47" xr10:uidLastSave="{00000000-0000-0000-0000-000000000000}"/>
  <bookViews>
    <workbookView xWindow="-120" yWindow="-120" windowWidth="24240" windowHeight="13140" firstSheet="6" activeTab="9" xr2:uid="{00000000-000D-0000-FFFF-FFFF00000000}"/>
  </bookViews>
  <sheets>
    <sheet name="1. AUXILIAR DE MECÂNICO" sheetId="38" r:id="rId1"/>
    <sheet name="2.TRATORISTA" sheetId="32" r:id="rId2"/>
    <sheet name="3. AUX. SERVIÇOS GERAIS" sheetId="39" r:id="rId3"/>
    <sheet name="4. AUX. SERVIÇOS GERAIS INSAL." sheetId="35" r:id="rId4"/>
    <sheet name="5.SERV DE LIMPEZA 8H" sheetId="30" r:id="rId5"/>
    <sheet name="6.SERV DE LIMPEZA 12x36 (Ins)" sheetId="26" r:id="rId6"/>
    <sheet name="7.OFICIAL DE MANUTENÇÃO PREDIAL" sheetId="37" r:id="rId7"/>
    <sheet name="8. OPERADOR MÁQ PESADAS" sheetId="34" r:id="rId8"/>
    <sheet name="TOTAL" sheetId="28" r:id="rId9"/>
    <sheet name="Uniformes" sheetId="40" r:id="rId10"/>
  </sheets>
  <externalReferences>
    <externalReference r:id="rId11"/>
  </externalReferences>
  <definedNames>
    <definedName name="AAA">#REF!</definedName>
    <definedName name="all">#REF!</definedName>
    <definedName name="_xlnm.Print_Area" localSheetId="0">'1. AUXILIAR DE MECÂNICO'!$A$1:$K$119</definedName>
    <definedName name="_xlnm.Print_Area" localSheetId="1">'2.TRATORISTA'!$A$1:$K$119</definedName>
    <definedName name="_xlnm.Print_Area" localSheetId="2">'3. AUX. SERVIÇOS GERAIS'!$A$1:$K$120</definedName>
    <definedName name="_xlnm.Print_Area" localSheetId="3">'4. AUX. SERVIÇOS GERAIS INSAL.'!$A$1:$K$120</definedName>
    <definedName name="_xlnm.Print_Area" localSheetId="4">'5.SERV DE LIMPEZA 8H'!$A$1:$K$120</definedName>
    <definedName name="_xlnm.Print_Area" localSheetId="5">'6.SERV DE LIMPEZA 12x36 (Ins)'!$A$1:$K$120</definedName>
    <definedName name="_xlnm.Print_Area" localSheetId="6">'7.OFICIAL DE MANUTENÇÃO PREDIAL'!$A$1:$K$119</definedName>
    <definedName name="_xlnm.Print_Area" localSheetId="7">'8. OPERADOR MÁQ PESADAS'!$A$1:$K$122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>#REF!</definedName>
    <definedName name="eeee" localSheetId="0">#REF!</definedName>
    <definedName name="eeee" localSheetId="1">#REF!</definedName>
    <definedName name="eeee" localSheetId="2">#REF!</definedName>
    <definedName name="eeee" localSheetId="3">#REF!</definedName>
    <definedName name="eeee" localSheetId="4">#REF!</definedName>
    <definedName name="eeee" localSheetId="5">#REF!</definedName>
    <definedName name="eeee" localSheetId="6">#REF!</definedName>
    <definedName name="eeee" localSheetId="7">#REF!</definedName>
    <definedName name="eeee">#REF!</definedName>
    <definedName name="Excel_BuiltIn_Print_Area_1" localSheetId="0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>#REF!</definedName>
    <definedName name="Excel_BuiltIn_Print_Area_10" localSheetId="0">#REF!</definedName>
    <definedName name="Excel_BuiltIn_Print_Area_10" localSheetId="1">#REF!</definedName>
    <definedName name="Excel_BuiltIn_Print_Area_10" localSheetId="2">#REF!</definedName>
    <definedName name="Excel_BuiltIn_Print_Area_10" localSheetId="3">#REF!</definedName>
    <definedName name="Excel_BuiltIn_Print_Area_10" localSheetId="4">#REF!</definedName>
    <definedName name="Excel_BuiltIn_Print_Area_10" localSheetId="5">#REF!</definedName>
    <definedName name="Excel_BuiltIn_Print_Area_10" localSheetId="6">#REF!</definedName>
    <definedName name="Excel_BuiltIn_Print_Area_10" localSheetId="7">#REF!</definedName>
    <definedName name="Excel_BuiltIn_Print_Area_10">#REF!</definedName>
    <definedName name="Excel_BuiltIn_Print_Area_11" localSheetId="0">#REF!</definedName>
    <definedName name="Excel_BuiltIn_Print_Area_11" localSheetId="1">#REF!</definedName>
    <definedName name="Excel_BuiltIn_Print_Area_11" localSheetId="2">#REF!</definedName>
    <definedName name="Excel_BuiltIn_Print_Area_11" localSheetId="3">#REF!</definedName>
    <definedName name="Excel_BuiltIn_Print_Area_11" localSheetId="4">#REF!</definedName>
    <definedName name="Excel_BuiltIn_Print_Area_11" localSheetId="5">#REF!</definedName>
    <definedName name="Excel_BuiltIn_Print_Area_11" localSheetId="6">#REF!</definedName>
    <definedName name="Excel_BuiltIn_Print_Area_11" localSheetId="7">#REF!</definedName>
    <definedName name="Excel_BuiltIn_Print_Area_11">#REF!</definedName>
    <definedName name="Excel_BuiltIn_Print_Area_12" localSheetId="0">#REF!</definedName>
    <definedName name="Excel_BuiltIn_Print_Area_12" localSheetId="1">#REF!</definedName>
    <definedName name="Excel_BuiltIn_Print_Area_12" localSheetId="2">#REF!</definedName>
    <definedName name="Excel_BuiltIn_Print_Area_12" localSheetId="3">#REF!</definedName>
    <definedName name="Excel_BuiltIn_Print_Area_12" localSheetId="4">#REF!</definedName>
    <definedName name="Excel_BuiltIn_Print_Area_12" localSheetId="5">#REF!</definedName>
    <definedName name="Excel_BuiltIn_Print_Area_12" localSheetId="6">#REF!</definedName>
    <definedName name="Excel_BuiltIn_Print_Area_12" localSheetId="7">#REF!</definedName>
    <definedName name="Excel_BuiltIn_Print_Area_12">#REF!</definedName>
    <definedName name="Excel_BuiltIn_Print_Area_13" localSheetId="0">#REF!</definedName>
    <definedName name="Excel_BuiltIn_Print_Area_13" localSheetId="1">#REF!</definedName>
    <definedName name="Excel_BuiltIn_Print_Area_13" localSheetId="2">#REF!</definedName>
    <definedName name="Excel_BuiltIn_Print_Area_13" localSheetId="3">#REF!</definedName>
    <definedName name="Excel_BuiltIn_Print_Area_13" localSheetId="4">#REF!</definedName>
    <definedName name="Excel_BuiltIn_Print_Area_13" localSheetId="5">#REF!</definedName>
    <definedName name="Excel_BuiltIn_Print_Area_13" localSheetId="6">#REF!</definedName>
    <definedName name="Excel_BuiltIn_Print_Area_13" localSheetId="7">#REF!</definedName>
    <definedName name="Excel_BuiltIn_Print_Area_13">#REF!</definedName>
    <definedName name="Excel_BuiltIn_Print_Area_15" localSheetId="0">#REF!</definedName>
    <definedName name="Excel_BuiltIn_Print_Area_15" localSheetId="1">#REF!</definedName>
    <definedName name="Excel_BuiltIn_Print_Area_15" localSheetId="2">#REF!</definedName>
    <definedName name="Excel_BuiltIn_Print_Area_15" localSheetId="3">#REF!</definedName>
    <definedName name="Excel_BuiltIn_Print_Area_15" localSheetId="4">#REF!</definedName>
    <definedName name="Excel_BuiltIn_Print_Area_15" localSheetId="5">#REF!</definedName>
    <definedName name="Excel_BuiltIn_Print_Area_15" localSheetId="6">#REF!</definedName>
    <definedName name="Excel_BuiltIn_Print_Area_15" localSheetId="7">#REF!</definedName>
    <definedName name="Excel_BuiltIn_Print_Area_15">#REF!</definedName>
    <definedName name="Excel_BuiltIn_Print_Area_16" localSheetId="0">#REF!</definedName>
    <definedName name="Excel_BuiltIn_Print_Area_16" localSheetId="1">#REF!</definedName>
    <definedName name="Excel_BuiltIn_Print_Area_16" localSheetId="2">#REF!</definedName>
    <definedName name="Excel_BuiltIn_Print_Area_16" localSheetId="3">#REF!</definedName>
    <definedName name="Excel_BuiltIn_Print_Area_16" localSheetId="4">#REF!</definedName>
    <definedName name="Excel_BuiltIn_Print_Area_16" localSheetId="5">#REF!</definedName>
    <definedName name="Excel_BuiltIn_Print_Area_16" localSheetId="6">#REF!</definedName>
    <definedName name="Excel_BuiltIn_Print_Area_16" localSheetId="7">#REF!</definedName>
    <definedName name="Excel_BuiltIn_Print_Area_16">#REF!</definedName>
    <definedName name="Excel_BuiltIn_Print_Area_2" localSheetId="0">#REF!</definedName>
    <definedName name="Excel_BuiltIn_Print_Area_2" localSheetId="1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 localSheetId="5">#REF!</definedName>
    <definedName name="Excel_BuiltIn_Print_Area_2" localSheetId="6">#REF!</definedName>
    <definedName name="Excel_BuiltIn_Print_Area_2" localSheetId="7">#REF!</definedName>
    <definedName name="Excel_BuiltIn_Print_Area_2">#REF!</definedName>
    <definedName name="Excel_BuiltIn_Print_Area_2_1" localSheetId="0">#REF!</definedName>
    <definedName name="Excel_BuiltIn_Print_Area_2_1" localSheetId="1">#REF!</definedName>
    <definedName name="Excel_BuiltIn_Print_Area_2_1" localSheetId="2">#REF!</definedName>
    <definedName name="Excel_BuiltIn_Print_Area_2_1" localSheetId="3">#REF!</definedName>
    <definedName name="Excel_BuiltIn_Print_Area_2_1" localSheetId="4">#REF!</definedName>
    <definedName name="Excel_BuiltIn_Print_Area_2_1" localSheetId="5">#REF!</definedName>
    <definedName name="Excel_BuiltIn_Print_Area_2_1" localSheetId="6">#REF!</definedName>
    <definedName name="Excel_BuiltIn_Print_Area_2_1" localSheetId="7">#REF!</definedName>
    <definedName name="Excel_BuiltIn_Print_Area_2_1">#REF!</definedName>
    <definedName name="Excel_BuiltIn_Print_Area_3" localSheetId="0">#REF!</definedName>
    <definedName name="Excel_BuiltIn_Print_Area_3" localSheetId="1">#REF!</definedName>
    <definedName name="Excel_BuiltIn_Print_Area_3" localSheetId="2">#REF!</definedName>
    <definedName name="Excel_BuiltIn_Print_Area_3" localSheetId="3">#REF!</definedName>
    <definedName name="Excel_BuiltIn_Print_Area_3" localSheetId="4">#REF!</definedName>
    <definedName name="Excel_BuiltIn_Print_Area_3" localSheetId="5">#REF!</definedName>
    <definedName name="Excel_BuiltIn_Print_Area_3" localSheetId="6">#REF!</definedName>
    <definedName name="Excel_BuiltIn_Print_Area_3" localSheetId="7">#REF!</definedName>
    <definedName name="Excel_BuiltIn_Print_Area_3">#REF!</definedName>
    <definedName name="Excel_BuiltIn_Print_Area_4" localSheetId="0">#REF!</definedName>
    <definedName name="Excel_BuiltIn_Print_Area_4" localSheetId="1">#REF!</definedName>
    <definedName name="Excel_BuiltIn_Print_Area_4" localSheetId="2">#REF!</definedName>
    <definedName name="Excel_BuiltIn_Print_Area_4" localSheetId="3">#REF!</definedName>
    <definedName name="Excel_BuiltIn_Print_Area_4" localSheetId="4">#REF!</definedName>
    <definedName name="Excel_BuiltIn_Print_Area_4" localSheetId="5">#REF!</definedName>
    <definedName name="Excel_BuiltIn_Print_Area_4" localSheetId="6">#REF!</definedName>
    <definedName name="Excel_BuiltIn_Print_Area_4" localSheetId="7">#REF!</definedName>
    <definedName name="Excel_BuiltIn_Print_Area_4">#REF!</definedName>
    <definedName name="Excel_BuiltIn_Print_Area_4_1" localSheetId="0">#REF!</definedName>
    <definedName name="Excel_BuiltIn_Print_Area_4_1" localSheetId="1">#REF!</definedName>
    <definedName name="Excel_BuiltIn_Print_Area_4_1" localSheetId="2">#REF!</definedName>
    <definedName name="Excel_BuiltIn_Print_Area_4_1" localSheetId="3">#REF!</definedName>
    <definedName name="Excel_BuiltIn_Print_Area_4_1" localSheetId="4">#REF!</definedName>
    <definedName name="Excel_BuiltIn_Print_Area_4_1" localSheetId="5">#REF!</definedName>
    <definedName name="Excel_BuiltIn_Print_Area_4_1" localSheetId="6">#REF!</definedName>
    <definedName name="Excel_BuiltIn_Print_Area_4_1" localSheetId="7">#REF!</definedName>
    <definedName name="Excel_BuiltIn_Print_Area_4_1">#REF!</definedName>
    <definedName name="Excel_BuiltIn_Print_Area_5" localSheetId="0">#REF!</definedName>
    <definedName name="Excel_BuiltIn_Print_Area_5" localSheetId="1">#REF!</definedName>
    <definedName name="Excel_BuiltIn_Print_Area_5" localSheetId="2">#REF!</definedName>
    <definedName name="Excel_BuiltIn_Print_Area_5" localSheetId="3">#REF!</definedName>
    <definedName name="Excel_BuiltIn_Print_Area_5" localSheetId="4">#REF!</definedName>
    <definedName name="Excel_BuiltIn_Print_Area_5" localSheetId="5">#REF!</definedName>
    <definedName name="Excel_BuiltIn_Print_Area_5" localSheetId="6">#REF!</definedName>
    <definedName name="Excel_BuiltIn_Print_Area_5" localSheetId="7">#REF!</definedName>
    <definedName name="Excel_BuiltIn_Print_Area_5">#REF!</definedName>
    <definedName name="Excel_BuiltIn_Print_Area_6" localSheetId="0">#REF!</definedName>
    <definedName name="Excel_BuiltIn_Print_Area_6" localSheetId="1">#REF!</definedName>
    <definedName name="Excel_BuiltIn_Print_Area_6" localSheetId="2">#REF!</definedName>
    <definedName name="Excel_BuiltIn_Print_Area_6" localSheetId="3">#REF!</definedName>
    <definedName name="Excel_BuiltIn_Print_Area_6" localSheetId="4">#REF!</definedName>
    <definedName name="Excel_BuiltIn_Print_Area_6" localSheetId="5">#REF!</definedName>
    <definedName name="Excel_BuiltIn_Print_Area_6" localSheetId="6">#REF!</definedName>
    <definedName name="Excel_BuiltIn_Print_Area_6" localSheetId="7">#REF!</definedName>
    <definedName name="Excel_BuiltIn_Print_Area_6">#REF!</definedName>
    <definedName name="Excel_BuiltIn_Print_Area_7" localSheetId="0">#REF!</definedName>
    <definedName name="Excel_BuiltIn_Print_Area_7" localSheetId="1">#REF!</definedName>
    <definedName name="Excel_BuiltIn_Print_Area_7" localSheetId="2">#REF!</definedName>
    <definedName name="Excel_BuiltIn_Print_Area_7" localSheetId="3">#REF!</definedName>
    <definedName name="Excel_BuiltIn_Print_Area_7" localSheetId="4">#REF!</definedName>
    <definedName name="Excel_BuiltIn_Print_Area_7" localSheetId="5">#REF!</definedName>
    <definedName name="Excel_BuiltIn_Print_Area_7" localSheetId="6">#REF!</definedName>
    <definedName name="Excel_BuiltIn_Print_Area_7" localSheetId="7">#REF!</definedName>
    <definedName name="Excel_BuiltIn_Print_Area_7">#REF!</definedName>
    <definedName name="Excel_BuiltIn_Print_Area_8" localSheetId="0">#REF!</definedName>
    <definedName name="Excel_BuiltIn_Print_Area_8" localSheetId="1">#REF!</definedName>
    <definedName name="Excel_BuiltIn_Print_Area_8" localSheetId="2">#REF!</definedName>
    <definedName name="Excel_BuiltIn_Print_Area_8" localSheetId="3">#REF!</definedName>
    <definedName name="Excel_BuiltIn_Print_Area_8" localSheetId="4">#REF!</definedName>
    <definedName name="Excel_BuiltIn_Print_Area_8" localSheetId="5">#REF!</definedName>
    <definedName name="Excel_BuiltIn_Print_Area_8" localSheetId="6">#REF!</definedName>
    <definedName name="Excel_BuiltIn_Print_Area_8" localSheetId="7">#REF!</definedName>
    <definedName name="Excel_BuiltIn_Print_Area_8">#REF!</definedName>
    <definedName name="Excel_BuiltIn_Print_Area_9" localSheetId="0">#REF!</definedName>
    <definedName name="Excel_BuiltIn_Print_Area_9" localSheetId="1">#REF!</definedName>
    <definedName name="Excel_BuiltIn_Print_Area_9" localSheetId="2">#REF!</definedName>
    <definedName name="Excel_BuiltIn_Print_Area_9" localSheetId="3">#REF!</definedName>
    <definedName name="Excel_BuiltIn_Print_Area_9" localSheetId="4">#REF!</definedName>
    <definedName name="Excel_BuiltIn_Print_Area_9" localSheetId="5">#REF!</definedName>
    <definedName name="Excel_BuiltIn_Print_Area_9" localSheetId="6">#REF!</definedName>
    <definedName name="Excel_BuiltIn_Print_Area_9" localSheetId="7">#REF!</definedName>
    <definedName name="Excel_BuiltIn_Print_Area_9">#REF!</definedName>
    <definedName name="FC" localSheetId="0">#REF!</definedName>
    <definedName name="FC" localSheetId="1">#REF!</definedName>
    <definedName name="FC" localSheetId="2">#REF!</definedName>
    <definedName name="FC" localSheetId="3">#REF!</definedName>
    <definedName name="FC" localSheetId="4">#REF!</definedName>
    <definedName name="FC" localSheetId="5">#REF!</definedName>
    <definedName name="FC" localSheetId="6">#REF!</definedName>
    <definedName name="FC" localSheetId="7">#REF!</definedName>
    <definedName name="FC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 localSheetId="6">#REF!</definedName>
    <definedName name="fff" localSheetId="7">#REF!</definedName>
    <definedName name="fff">#REF!</definedName>
    <definedName name="ir" localSheetId="0">'[1]24HTDM'!#REF!</definedName>
    <definedName name="ir" localSheetId="1">'[1]24HTDM'!#REF!</definedName>
    <definedName name="ir" localSheetId="2">'[1]24HTDM'!#REF!</definedName>
    <definedName name="ir" localSheetId="3">'[1]24HTDM'!#REF!</definedName>
    <definedName name="ir" localSheetId="4">'[1]24HTDM'!#REF!</definedName>
    <definedName name="ir" localSheetId="5">'[1]24HTDM'!#REF!</definedName>
    <definedName name="ir" localSheetId="6">'[1]24HTDM'!#REF!</definedName>
    <definedName name="ir" localSheetId="7">'[1]24HTDM'!#REF!</definedName>
    <definedName name="ir">'[1]24HTDM'!#REF!</definedName>
    <definedName name="Print_Area_a5_copia">#REF!</definedName>
    <definedName name="rgfgdfg" localSheetId="0">#REF!</definedName>
    <definedName name="rgfgdfg" localSheetId="1">#REF!</definedName>
    <definedName name="rgfgdfg" localSheetId="2">#REF!</definedName>
    <definedName name="rgfgdfg" localSheetId="3">#REF!</definedName>
    <definedName name="rgfgdfg" localSheetId="4">#REF!</definedName>
    <definedName name="rgfgdfg" localSheetId="5">#REF!</definedName>
    <definedName name="rgfgdfg" localSheetId="6">#REF!</definedName>
    <definedName name="rgfgdfg" localSheetId="7">#REF!</definedName>
    <definedName name="rgfgdfg">#REF!</definedName>
    <definedName name="t" localSheetId="0">'[1]24HTDM'!#REF!</definedName>
    <definedName name="t" localSheetId="1">'[1]24HTDM'!#REF!</definedName>
    <definedName name="t" localSheetId="2">'[1]24HTDM'!#REF!</definedName>
    <definedName name="t" localSheetId="3">'[1]24HTDM'!#REF!</definedName>
    <definedName name="t" localSheetId="4">'[1]24HTDM'!#REF!</definedName>
    <definedName name="t" localSheetId="5">'[1]24HTDM'!#REF!</definedName>
    <definedName name="t" localSheetId="6">'[1]24HTDM'!#REF!</definedName>
    <definedName name="t" localSheetId="7">'[1]24HTDM'!#REF!</definedName>
    <definedName name="t">'[1]24HTDM'!#REF!</definedName>
  </definedNames>
  <calcPr calcId="181029"/>
  <extLst>
    <ext uri="GoogleSheetsCustomDataVersion1">
      <go:sheetsCustomData xmlns:go="http://customooxmlschemas.google.com/" r:id="" roundtripDataSignature="AMtx7miaoTGme3SfuNKPSHC4cz6YEJiS7A=="/>
    </ext>
  </extLst>
</workbook>
</file>

<file path=xl/calcChain.xml><?xml version="1.0" encoding="utf-8"?>
<calcChain xmlns="http://schemas.openxmlformats.org/spreadsheetml/2006/main">
  <c r="E11" i="40" l="1"/>
  <c r="E9" i="40"/>
  <c r="E4" i="40"/>
  <c r="E5" i="40"/>
  <c r="E6" i="40"/>
  <c r="E7" i="40"/>
  <c r="E8" i="40"/>
  <c r="E10" i="40"/>
  <c r="E12" i="40"/>
  <c r="E13" i="40"/>
  <c r="E14" i="40"/>
  <c r="E15" i="40"/>
  <c r="E16" i="40"/>
  <c r="E17" i="40"/>
  <c r="E18" i="40"/>
  <c r="E19" i="40"/>
  <c r="E20" i="40"/>
  <c r="E21" i="40"/>
  <c r="E22" i="40"/>
  <c r="E3" i="40"/>
  <c r="E10" i="28"/>
  <c r="E4" i="28" l="1"/>
  <c r="B115" i="39" l="1"/>
  <c r="B113" i="39"/>
  <c r="B112" i="39"/>
  <c r="B111" i="39"/>
  <c r="B110" i="39"/>
  <c r="B109" i="39"/>
  <c r="J105" i="39"/>
  <c r="K94" i="39"/>
  <c r="K93" i="39"/>
  <c r="K92" i="39"/>
  <c r="K95" i="39" s="1"/>
  <c r="K113" i="39" s="1"/>
  <c r="J79" i="39"/>
  <c r="J75" i="39"/>
  <c r="J69" i="39"/>
  <c r="K48" i="39"/>
  <c r="K53" i="39" s="1"/>
  <c r="K59" i="39" s="1"/>
  <c r="J44" i="39"/>
  <c r="J31" i="39"/>
  <c r="J30" i="39"/>
  <c r="J32" i="39" s="1"/>
  <c r="K22" i="39"/>
  <c r="K20" i="39"/>
  <c r="K24" i="39" s="1"/>
  <c r="E9" i="28"/>
  <c r="K21" i="39" l="1"/>
  <c r="K23" i="39"/>
  <c r="K20" i="38"/>
  <c r="K26" i="39" l="1"/>
  <c r="K20" i="26"/>
  <c r="K23" i="26"/>
  <c r="K22" i="35"/>
  <c r="K20" i="32"/>
  <c r="K78" i="39" l="1"/>
  <c r="K79" i="39" s="1"/>
  <c r="K84" i="39" s="1"/>
  <c r="K68" i="39"/>
  <c r="K30" i="39"/>
  <c r="K65" i="39"/>
  <c r="K64" i="39"/>
  <c r="K109" i="39"/>
  <c r="K66" i="39"/>
  <c r="K67" i="39" s="1"/>
  <c r="K31" i="39"/>
  <c r="K50" i="34"/>
  <c r="E2" i="28"/>
  <c r="B114" i="38"/>
  <c r="B112" i="38"/>
  <c r="B111" i="38"/>
  <c r="B110" i="38"/>
  <c r="B109" i="38"/>
  <c r="B108" i="38"/>
  <c r="J104" i="38"/>
  <c r="K93" i="38"/>
  <c r="K92" i="38"/>
  <c r="K91" i="38"/>
  <c r="J78" i="38"/>
  <c r="J74" i="38"/>
  <c r="J68" i="38"/>
  <c r="K48" i="38"/>
  <c r="J44" i="38"/>
  <c r="J31" i="38"/>
  <c r="J30" i="38"/>
  <c r="K49" i="34"/>
  <c r="H12" i="34"/>
  <c r="K20" i="34" s="1"/>
  <c r="E3" i="28"/>
  <c r="E8" i="28"/>
  <c r="E7" i="28"/>
  <c r="E6" i="28"/>
  <c r="E5" i="28"/>
  <c r="B114" i="37"/>
  <c r="B112" i="37"/>
  <c r="B111" i="37"/>
  <c r="B110" i="37"/>
  <c r="B109" i="37"/>
  <c r="B108" i="37"/>
  <c r="J104" i="37"/>
  <c r="K93" i="37"/>
  <c r="K92" i="37"/>
  <c r="K91" i="37"/>
  <c r="J78" i="37"/>
  <c r="J74" i="37"/>
  <c r="J68" i="37"/>
  <c r="K48" i="37"/>
  <c r="K52" i="37" s="1"/>
  <c r="K58" i="37" s="1"/>
  <c r="J44" i="37"/>
  <c r="J31" i="37"/>
  <c r="J30" i="37"/>
  <c r="K20" i="37"/>
  <c r="K22" i="37" s="1"/>
  <c r="B115" i="35"/>
  <c r="B113" i="35"/>
  <c r="B112" i="35"/>
  <c r="B111" i="35"/>
  <c r="B110" i="35"/>
  <c r="B109" i="35"/>
  <c r="J105" i="35"/>
  <c r="K94" i="35"/>
  <c r="K93" i="35"/>
  <c r="K92" i="35"/>
  <c r="J79" i="35"/>
  <c r="J75" i="35"/>
  <c r="J69" i="35"/>
  <c r="K48" i="35"/>
  <c r="K53" i="35" s="1"/>
  <c r="K59" i="35" s="1"/>
  <c r="J44" i="35"/>
  <c r="J31" i="35"/>
  <c r="J30" i="35"/>
  <c r="K20" i="35"/>
  <c r="B117" i="34"/>
  <c r="B115" i="34"/>
  <c r="B114" i="34"/>
  <c r="B113" i="34"/>
  <c r="B112" i="34"/>
  <c r="B111" i="34"/>
  <c r="J107" i="34"/>
  <c r="K96" i="34"/>
  <c r="K95" i="34"/>
  <c r="K94" i="34"/>
  <c r="J81" i="34"/>
  <c r="J77" i="34"/>
  <c r="J71" i="34"/>
  <c r="K48" i="34"/>
  <c r="J44" i="34"/>
  <c r="J31" i="34"/>
  <c r="J30" i="34"/>
  <c r="B114" i="32"/>
  <c r="B112" i="32"/>
  <c r="B111" i="32"/>
  <c r="B110" i="32"/>
  <c r="B109" i="32"/>
  <c r="B108" i="32"/>
  <c r="J104" i="32"/>
  <c r="K93" i="32"/>
  <c r="K92" i="32"/>
  <c r="K91" i="32"/>
  <c r="J78" i="32"/>
  <c r="J74" i="32"/>
  <c r="J68" i="32"/>
  <c r="K48" i="32"/>
  <c r="K52" i="32" s="1"/>
  <c r="K58" i="32" s="1"/>
  <c r="J44" i="32"/>
  <c r="J31" i="32"/>
  <c r="J30" i="32"/>
  <c r="J32" i="32" s="1"/>
  <c r="B115" i="30"/>
  <c r="B113" i="30"/>
  <c r="B112" i="30"/>
  <c r="B111" i="30"/>
  <c r="B110" i="30"/>
  <c r="B109" i="30"/>
  <c r="J105" i="30"/>
  <c r="K94" i="30"/>
  <c r="K93" i="30"/>
  <c r="K92" i="30"/>
  <c r="K95" i="30" s="1"/>
  <c r="K113" i="30" s="1"/>
  <c r="J79" i="30"/>
  <c r="J75" i="30"/>
  <c r="J69" i="30"/>
  <c r="K49" i="30"/>
  <c r="K53" i="30" s="1"/>
  <c r="K59" i="30" s="1"/>
  <c r="J45" i="30"/>
  <c r="J32" i="30"/>
  <c r="J31" i="30"/>
  <c r="K20" i="30"/>
  <c r="K23" i="30" s="1"/>
  <c r="K24" i="26"/>
  <c r="B115" i="26"/>
  <c r="B113" i="26"/>
  <c r="B112" i="26"/>
  <c r="B111" i="26"/>
  <c r="B110" i="26"/>
  <c r="B109" i="26"/>
  <c r="J105" i="26"/>
  <c r="K94" i="26"/>
  <c r="K93" i="26"/>
  <c r="K92" i="26"/>
  <c r="J79" i="26"/>
  <c r="J75" i="26"/>
  <c r="J69" i="26"/>
  <c r="K49" i="26"/>
  <c r="K53" i="26" s="1"/>
  <c r="K59" i="26" s="1"/>
  <c r="J45" i="26"/>
  <c r="J32" i="26"/>
  <c r="J31" i="26"/>
  <c r="K69" i="39" l="1"/>
  <c r="K111" i="39" s="1"/>
  <c r="K32" i="39"/>
  <c r="J33" i="30"/>
  <c r="K94" i="32"/>
  <c r="K112" i="32" s="1"/>
  <c r="K54" i="34"/>
  <c r="K60" i="34" s="1"/>
  <c r="K52" i="38"/>
  <c r="K58" i="38" s="1"/>
  <c r="J32" i="38"/>
  <c r="K94" i="38"/>
  <c r="K112" i="38" s="1"/>
  <c r="K23" i="38"/>
  <c r="K22" i="38"/>
  <c r="K21" i="38"/>
  <c r="K24" i="38"/>
  <c r="J32" i="34"/>
  <c r="K97" i="34"/>
  <c r="K115" i="34" s="1"/>
  <c r="K94" i="37"/>
  <c r="K112" i="37" s="1"/>
  <c r="J32" i="37"/>
  <c r="K23" i="37"/>
  <c r="K24" i="37"/>
  <c r="K21" i="37"/>
  <c r="K95" i="35"/>
  <c r="K113" i="35" s="1"/>
  <c r="J32" i="35"/>
  <c r="K23" i="35"/>
  <c r="K24" i="35"/>
  <c r="K21" i="35"/>
  <c r="K22" i="34"/>
  <c r="K24" i="34"/>
  <c r="K21" i="34"/>
  <c r="K23" i="34"/>
  <c r="K24" i="32"/>
  <c r="K23" i="32"/>
  <c r="K22" i="32"/>
  <c r="K21" i="32"/>
  <c r="K24" i="30"/>
  <c r="K25" i="30"/>
  <c r="K22" i="30"/>
  <c r="K27" i="30" s="1"/>
  <c r="J33" i="26"/>
  <c r="K95" i="26"/>
  <c r="K113" i="26" s="1"/>
  <c r="K22" i="26"/>
  <c r="K25" i="26"/>
  <c r="K57" i="39" l="1"/>
  <c r="K35" i="39"/>
  <c r="K26" i="38"/>
  <c r="K31" i="38" s="1"/>
  <c r="K26" i="32"/>
  <c r="K67" i="32" s="1"/>
  <c r="K26" i="34"/>
  <c r="K31" i="34" s="1"/>
  <c r="K26" i="37"/>
  <c r="K77" i="37" s="1"/>
  <c r="K78" i="37" s="1"/>
  <c r="K83" i="37" s="1"/>
  <c r="K67" i="37"/>
  <c r="K63" i="37"/>
  <c r="K108" i="37"/>
  <c r="K31" i="37"/>
  <c r="K26" i="35"/>
  <c r="K64" i="35" s="1"/>
  <c r="K77" i="32"/>
  <c r="K78" i="32" s="1"/>
  <c r="K83" i="32" s="1"/>
  <c r="K65" i="30"/>
  <c r="K68" i="30"/>
  <c r="K64" i="30"/>
  <c r="K78" i="30"/>
  <c r="K79" i="30" s="1"/>
  <c r="K84" i="30" s="1"/>
  <c r="K109" i="30"/>
  <c r="K66" i="30"/>
  <c r="K67" i="30" s="1"/>
  <c r="K31" i="30"/>
  <c r="K32" i="30"/>
  <c r="K27" i="26"/>
  <c r="K68" i="26" s="1"/>
  <c r="K39" i="39" l="1"/>
  <c r="K38" i="39"/>
  <c r="K41" i="39"/>
  <c r="K40" i="39"/>
  <c r="K37" i="39"/>
  <c r="K36" i="39"/>
  <c r="K43" i="39"/>
  <c r="K42" i="39"/>
  <c r="K64" i="32"/>
  <c r="K68" i="32" s="1"/>
  <c r="K110" i="32" s="1"/>
  <c r="K30" i="32"/>
  <c r="K65" i="37"/>
  <c r="K66" i="37" s="1"/>
  <c r="K31" i="32"/>
  <c r="K65" i="32"/>
  <c r="K66" i="32" s="1"/>
  <c r="K64" i="37"/>
  <c r="K68" i="37" s="1"/>
  <c r="K110" i="37" s="1"/>
  <c r="K108" i="32"/>
  <c r="K65" i="38"/>
  <c r="K66" i="38" s="1"/>
  <c r="K108" i="38"/>
  <c r="K77" i="38"/>
  <c r="K78" i="38" s="1"/>
  <c r="K83" i="38" s="1"/>
  <c r="K63" i="38"/>
  <c r="K67" i="38"/>
  <c r="K30" i="38"/>
  <c r="K32" i="38" s="1"/>
  <c r="K64" i="38"/>
  <c r="K30" i="37"/>
  <c r="K68" i="35"/>
  <c r="K30" i="35"/>
  <c r="K32" i="35" s="1"/>
  <c r="K109" i="35"/>
  <c r="K65" i="35"/>
  <c r="K31" i="35"/>
  <c r="K66" i="35"/>
  <c r="K67" i="35" s="1"/>
  <c r="K78" i="35"/>
  <c r="K79" i="35" s="1"/>
  <c r="K84" i="35" s="1"/>
  <c r="K63" i="32"/>
  <c r="K69" i="34"/>
  <c r="K111" i="34"/>
  <c r="K67" i="34"/>
  <c r="K68" i="34" s="1"/>
  <c r="K80" i="34"/>
  <c r="K81" i="34" s="1"/>
  <c r="K86" i="34" s="1"/>
  <c r="K30" i="34"/>
  <c r="K32" i="34" s="1"/>
  <c r="K65" i="34"/>
  <c r="K66" i="34"/>
  <c r="K32" i="37"/>
  <c r="K32" i="32"/>
  <c r="K69" i="30"/>
  <c r="K111" i="30" s="1"/>
  <c r="K33" i="30"/>
  <c r="K109" i="26"/>
  <c r="K64" i="26"/>
  <c r="K78" i="26"/>
  <c r="K79" i="26" s="1"/>
  <c r="K84" i="26" s="1"/>
  <c r="K66" i="26"/>
  <c r="K67" i="26" s="1"/>
  <c r="K31" i="26"/>
  <c r="K65" i="26"/>
  <c r="K32" i="26"/>
  <c r="K44" i="39" l="1"/>
  <c r="K69" i="35"/>
  <c r="K111" i="35" s="1"/>
  <c r="K68" i="38"/>
  <c r="K110" i="38" s="1"/>
  <c r="K56" i="38"/>
  <c r="K35" i="38"/>
  <c r="K71" i="34"/>
  <c r="K113" i="34" s="1"/>
  <c r="K56" i="37"/>
  <c r="K35" i="37"/>
  <c r="K57" i="35"/>
  <c r="K35" i="35"/>
  <c r="K58" i="34"/>
  <c r="K35" i="34"/>
  <c r="K56" i="32"/>
  <c r="K35" i="32"/>
  <c r="K57" i="30"/>
  <c r="K36" i="30"/>
  <c r="K69" i="26"/>
  <c r="K111" i="26" s="1"/>
  <c r="K33" i="26"/>
  <c r="K57" i="26" s="1"/>
  <c r="K58" i="39" l="1"/>
  <c r="K60" i="39" s="1"/>
  <c r="K110" i="39" s="1"/>
  <c r="K73" i="39"/>
  <c r="K74" i="39"/>
  <c r="K42" i="38"/>
  <c r="K38" i="38"/>
  <c r="K41" i="38"/>
  <c r="K37" i="38"/>
  <c r="K40" i="38"/>
  <c r="K36" i="38"/>
  <c r="K43" i="38"/>
  <c r="K39" i="38"/>
  <c r="K41" i="37"/>
  <c r="K37" i="37"/>
  <c r="K42" i="37"/>
  <c r="K40" i="37"/>
  <c r="K36" i="37"/>
  <c r="K43" i="37"/>
  <c r="K39" i="37"/>
  <c r="K38" i="37"/>
  <c r="K41" i="35"/>
  <c r="K37" i="35"/>
  <c r="K39" i="35"/>
  <c r="K42" i="35"/>
  <c r="K38" i="35"/>
  <c r="K40" i="35"/>
  <c r="K36" i="35"/>
  <c r="K43" i="35"/>
  <c r="K41" i="34"/>
  <c r="K37" i="34"/>
  <c r="K43" i="34"/>
  <c r="K40" i="34"/>
  <c r="K36" i="34"/>
  <c r="K39" i="34"/>
  <c r="K42" i="34"/>
  <c r="K38" i="34"/>
  <c r="K43" i="32"/>
  <c r="K39" i="32"/>
  <c r="K42" i="32"/>
  <c r="K38" i="32"/>
  <c r="K41" i="32"/>
  <c r="K37" i="32"/>
  <c r="K40" i="32"/>
  <c r="K36" i="32"/>
  <c r="K42" i="30"/>
  <c r="K38" i="30"/>
  <c r="K43" i="30"/>
  <c r="K41" i="30"/>
  <c r="K37" i="30"/>
  <c r="K44" i="30"/>
  <c r="K40" i="30"/>
  <c r="K39" i="30"/>
  <c r="K36" i="26"/>
  <c r="K40" i="26" s="1"/>
  <c r="K43" i="26"/>
  <c r="K75" i="39" l="1"/>
  <c r="K83" i="39" s="1"/>
  <c r="K85" i="39" s="1"/>
  <c r="K112" i="39" s="1"/>
  <c r="K114" i="39" s="1"/>
  <c r="K44" i="38"/>
  <c r="K44" i="37"/>
  <c r="K44" i="35"/>
  <c r="K44" i="34"/>
  <c r="K44" i="32"/>
  <c r="K45" i="30"/>
  <c r="K41" i="26"/>
  <c r="K38" i="26"/>
  <c r="K42" i="26"/>
  <c r="K39" i="26"/>
  <c r="K37" i="26"/>
  <c r="K44" i="26"/>
  <c r="K99" i="39" l="1"/>
  <c r="K57" i="38"/>
  <c r="K59" i="38" s="1"/>
  <c r="K109" i="38" s="1"/>
  <c r="K73" i="38"/>
  <c r="K72" i="38"/>
  <c r="K57" i="37"/>
  <c r="K59" i="37" s="1"/>
  <c r="K109" i="37" s="1"/>
  <c r="K72" i="37"/>
  <c r="K73" i="37"/>
  <c r="K58" i="35"/>
  <c r="K60" i="35" s="1"/>
  <c r="K110" i="35" s="1"/>
  <c r="K73" i="35"/>
  <c r="K74" i="35"/>
  <c r="K59" i="34"/>
  <c r="K61" i="34" s="1"/>
  <c r="K112" i="34" s="1"/>
  <c r="K76" i="34"/>
  <c r="K75" i="34"/>
  <c r="K57" i="32"/>
  <c r="K59" i="32" s="1"/>
  <c r="K109" i="32" s="1"/>
  <c r="K72" i="32"/>
  <c r="K73" i="32"/>
  <c r="K58" i="30"/>
  <c r="K60" i="30" s="1"/>
  <c r="K110" i="30" s="1"/>
  <c r="K74" i="30"/>
  <c r="K73" i="30"/>
  <c r="K45" i="26"/>
  <c r="K74" i="26" s="1"/>
  <c r="K100" i="39" l="1"/>
  <c r="I104" i="39" s="1"/>
  <c r="K104" i="39" s="1"/>
  <c r="K74" i="38"/>
  <c r="K82" i="38" s="1"/>
  <c r="K84" i="38" s="1"/>
  <c r="K111" i="38" s="1"/>
  <c r="K113" i="38" s="1"/>
  <c r="K98" i="38" s="1"/>
  <c r="K77" i="34"/>
  <c r="K85" i="34" s="1"/>
  <c r="K87" i="34" s="1"/>
  <c r="K114" i="34" s="1"/>
  <c r="K116" i="34" s="1"/>
  <c r="K74" i="37"/>
  <c r="K82" i="37" s="1"/>
  <c r="K84" i="37" s="1"/>
  <c r="K111" i="37" s="1"/>
  <c r="K113" i="37" s="1"/>
  <c r="K75" i="35"/>
  <c r="K83" i="35" s="1"/>
  <c r="K85" i="35" s="1"/>
  <c r="K112" i="35" s="1"/>
  <c r="K114" i="35" s="1"/>
  <c r="K74" i="32"/>
  <c r="K82" i="32" s="1"/>
  <c r="K84" i="32" s="1"/>
  <c r="K111" i="32" s="1"/>
  <c r="K113" i="32" s="1"/>
  <c r="K75" i="30"/>
  <c r="K83" i="30" s="1"/>
  <c r="K85" i="30" s="1"/>
  <c r="K112" i="30" s="1"/>
  <c r="K114" i="30" s="1"/>
  <c r="K58" i="26"/>
  <c r="K60" i="26" s="1"/>
  <c r="K110" i="26" s="1"/>
  <c r="K73" i="26"/>
  <c r="K75" i="26" s="1"/>
  <c r="K83" i="26" s="1"/>
  <c r="K85" i="26" s="1"/>
  <c r="K112" i="26" s="1"/>
  <c r="K103" i="39" l="1"/>
  <c r="K102" i="39"/>
  <c r="K105" i="39" s="1"/>
  <c r="K115" i="39" s="1"/>
  <c r="K116" i="39" s="1"/>
  <c r="D4" i="28" s="1"/>
  <c r="F4" i="28" s="1"/>
  <c r="G4" i="28" s="1"/>
  <c r="K99" i="38"/>
  <c r="K98" i="37"/>
  <c r="K99" i="35"/>
  <c r="K101" i="34"/>
  <c r="K98" i="32"/>
  <c r="K99" i="30"/>
  <c r="K114" i="26"/>
  <c r="K99" i="26" s="1"/>
  <c r="K100" i="26" s="1"/>
  <c r="K120" i="39" l="1"/>
  <c r="K118" i="39"/>
  <c r="K119" i="39" s="1"/>
  <c r="K102" i="38"/>
  <c r="K101" i="38"/>
  <c r="I103" i="38"/>
  <c r="K103" i="38" s="1"/>
  <c r="K99" i="37"/>
  <c r="K100" i="35"/>
  <c r="K102" i="35" s="1"/>
  <c r="K102" i="34"/>
  <c r="K99" i="32"/>
  <c r="K100" i="30"/>
  <c r="K103" i="26"/>
  <c r="K102" i="26"/>
  <c r="I104" i="26"/>
  <c r="K104" i="26" s="1"/>
  <c r="K105" i="26" s="1"/>
  <c r="K115" i="26" s="1"/>
  <c r="K116" i="26" s="1"/>
  <c r="D7" i="28" s="1"/>
  <c r="F7" i="28" s="1"/>
  <c r="G7" i="28" s="1"/>
  <c r="K104" i="38" l="1"/>
  <c r="K114" i="38" s="1"/>
  <c r="K115" i="38" s="1"/>
  <c r="D2" i="28" s="1"/>
  <c r="F2" i="28" s="1"/>
  <c r="K101" i="37"/>
  <c r="K102" i="37"/>
  <c r="I103" i="37"/>
  <c r="K103" i="37" s="1"/>
  <c r="K103" i="35"/>
  <c r="I104" i="35"/>
  <c r="K104" i="35" s="1"/>
  <c r="K104" i="34"/>
  <c r="K105" i="34"/>
  <c r="I106" i="34"/>
  <c r="K106" i="34" s="1"/>
  <c r="K101" i="32"/>
  <c r="K102" i="32"/>
  <c r="I103" i="32"/>
  <c r="K103" i="32" s="1"/>
  <c r="K102" i="30"/>
  <c r="K103" i="30"/>
  <c r="I104" i="30"/>
  <c r="K104" i="30" s="1"/>
  <c r="K120" i="26"/>
  <c r="K118" i="26"/>
  <c r="K119" i="26" s="1"/>
  <c r="K105" i="35" l="1"/>
  <c r="K115" i="35" s="1"/>
  <c r="K116" i="35" s="1"/>
  <c r="K117" i="38"/>
  <c r="K118" i="38" s="1"/>
  <c r="K119" i="38"/>
  <c r="G2" i="28"/>
  <c r="K107" i="34"/>
  <c r="K117" i="34" s="1"/>
  <c r="K118" i="34" s="1"/>
  <c r="D9" i="28" s="1"/>
  <c r="F9" i="28" s="1"/>
  <c r="G9" i="28" s="1"/>
  <c r="K104" i="32"/>
  <c r="K114" i="32" s="1"/>
  <c r="K115" i="32" s="1"/>
  <c r="K117" i="32" s="1"/>
  <c r="K118" i="32" s="1"/>
  <c r="K104" i="37"/>
  <c r="K114" i="37" s="1"/>
  <c r="K115" i="37" s="1"/>
  <c r="K105" i="30"/>
  <c r="K115" i="30" s="1"/>
  <c r="K116" i="30" s="1"/>
  <c r="K118" i="35" l="1"/>
  <c r="K119" i="35" s="1"/>
  <c r="D5" i="28"/>
  <c r="F5" i="28" s="1"/>
  <c r="G5" i="28" s="1"/>
  <c r="K117" i="37"/>
  <c r="K118" i="37" s="1"/>
  <c r="D8" i="28"/>
  <c r="F8" i="28" s="1"/>
  <c r="G8" i="28" s="1"/>
  <c r="K120" i="30"/>
  <c r="D6" i="28"/>
  <c r="F6" i="28" s="1"/>
  <c r="G6" i="28" s="1"/>
  <c r="K120" i="35"/>
  <c r="K119" i="32"/>
  <c r="D3" i="28"/>
  <c r="F3" i="28" s="1"/>
  <c r="G3" i="28" s="1"/>
  <c r="K120" i="34"/>
  <c r="K121" i="34" s="1"/>
  <c r="K122" i="34"/>
  <c r="K119" i="37"/>
  <c r="K118" i="30"/>
  <c r="K119" i="30" s="1"/>
  <c r="G10" i="28" l="1"/>
  <c r="F10" i="28"/>
</calcChain>
</file>

<file path=xl/sharedStrings.xml><?xml version="1.0" encoding="utf-8"?>
<sst xmlns="http://schemas.openxmlformats.org/spreadsheetml/2006/main" count="1579" uniqueCount="195">
  <si>
    <t xml:space="preserve">Tipo de serviço </t>
  </si>
  <si>
    <t>MÓDULO 1 - COMPOSIÇÃO DA REMUNERAÇÃO</t>
  </si>
  <si>
    <t>COMPOSIÇÃO DA REMUNERAÇÃO</t>
  </si>
  <si>
    <t>%</t>
  </si>
  <si>
    <t>VALOR (R$)</t>
  </si>
  <si>
    <t>A</t>
  </si>
  <si>
    <t>Salário Base</t>
  </si>
  <si>
    <t>B</t>
  </si>
  <si>
    <t xml:space="preserve">Adicional Periculosidade </t>
  </si>
  <si>
    <t>Percentual do adicional (30%)</t>
  </si>
  <si>
    <t>C</t>
  </si>
  <si>
    <t>Adicional Insalubridade</t>
  </si>
  <si>
    <t>Salário mínimo regional</t>
  </si>
  <si>
    <t>Percentual do adicional (10%, 20% ou 40%)</t>
  </si>
  <si>
    <t>D</t>
  </si>
  <si>
    <t>Adicional Noturno</t>
  </si>
  <si>
    <t>Divisor</t>
  </si>
  <si>
    <t>H. noturnas diárias</t>
  </si>
  <si>
    <t>Dias trab. por mês</t>
  </si>
  <si>
    <t>Percentual do adicional (20%)</t>
  </si>
  <si>
    <t>E</t>
  </si>
  <si>
    <t>Adicional de Hora Noturna Reduzida</t>
  </si>
  <si>
    <t>Conversor decimal (14,28%)</t>
  </si>
  <si>
    <t>F</t>
  </si>
  <si>
    <t>TOTAL DO MÓDULO 1</t>
  </si>
  <si>
    <t>MÓDULO 2 – ENCARGOS E BENEFÍCIOS ANUAIS, MENSAIS E DIÁRIOS</t>
  </si>
  <si>
    <t>Submódulo 2.1 - 13º Salário e Adicional de Férias</t>
  </si>
  <si>
    <t>Adicional de Férias de 1/3</t>
  </si>
  <si>
    <t/>
  </si>
  <si>
    <t>Submódulo 2.2 - GPS, FGTS e Outras Contribuições</t>
  </si>
  <si>
    <t>Contribuição previdenciária</t>
  </si>
  <si>
    <t xml:space="preserve">Salário Educação </t>
  </si>
  <si>
    <t>SAT (Seguro Acidente de Trabalho)</t>
  </si>
  <si>
    <t>CNAE</t>
  </si>
  <si>
    <t>inserir</t>
  </si>
  <si>
    <t>Alíquota do CNAE</t>
  </si>
  <si>
    <t>FAP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</si>
  <si>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</si>
  <si>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</si>
  <si>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</si>
  <si>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</si>
  <si>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</si>
  <si>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</si>
  <si>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</si>
  <si>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</si>
  <si>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</si>
  <si>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Dias</t>
  </si>
  <si>
    <t>Quantidade por dia</t>
  </si>
  <si>
    <t>Custo unitário</t>
  </si>
  <si>
    <t>-</t>
  </si>
  <si>
    <t>Valor mensal</t>
  </si>
  <si>
    <t>% de desconto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</si>
  <si>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</si>
  <si>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</si>
  <si>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</si>
  <si>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</si>
  <si>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</si>
  <si>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</si>
  <si>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</si>
  <si>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</si>
  <si>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</si>
  <si>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</si>
  <si>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</si>
  <si>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</si>
  <si>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</si>
  <si>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</si>
  <si>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 xml:space="preserve">Aviso Prévio Trabalhado </t>
  </si>
  <si>
    <t>Incidência dos encargos do submódulo 2.2 sobre Aviso Prévio Trabalhado</t>
  </si>
  <si>
    <t>Multa do FGTS sobre a demissão sem justa causa</t>
  </si>
  <si>
    <t>TOTAL DO MÓDULO 3</t>
  </si>
  <si>
    <t>MÓDULO 4 – CUSTO DE REPOSIÇÃO DO PROFISSIONAL AUSENTE</t>
  </si>
  <si>
    <t>Submódulo 4.1 - Cobertura de Férias e Ausências Legais</t>
  </si>
  <si>
    <t>Provisão para reposição do posto durante as férias do titular</t>
  </si>
  <si>
    <t>Custo diário de reposição de profissional ausente por ausências legais, licença paternidade, acidente de trabalho, licença maternidade, etc.</t>
  </si>
  <si>
    <t>TOTAL SUBMÓDULO 4.1</t>
  </si>
  <si>
    <t>Submódulo 4.2 - Intrajornada</t>
  </si>
  <si>
    <t>Indenização por intervalo para repouso ou alimentação não concedido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</si>
  <si>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</si>
  <si>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</si>
  <si>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</si>
  <si>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</si>
  <si>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Ausências Legais</t>
  </si>
  <si>
    <t>4.2</t>
  </si>
  <si>
    <t>Intrajornada</t>
  </si>
  <si>
    <t>TOTAL DO MÓDULO 4</t>
  </si>
  <si>
    <t>MÓDULO 5 – INSUMOS DIVERSOS</t>
  </si>
  <si>
    <t>INSUMOS DIVERSOS</t>
  </si>
  <si>
    <t>TOTAL DO MÓDULO 5</t>
  </si>
  <si>
    <t>CUSTOS INDIRETOS, TRIBUTOS E LUCRO</t>
  </si>
  <si>
    <t>Custos Indiretos</t>
  </si>
  <si>
    <t>TRIBUTOS</t>
  </si>
  <si>
    <t>PIS</t>
  </si>
  <si>
    <t>COFINS</t>
  </si>
  <si>
    <t>TOTAL DO MÓDULO 6</t>
  </si>
  <si>
    <t>Mão-de-Obra vinculada à execução contratual (valor por empregado)</t>
  </si>
  <si>
    <t>Subtotal (A + B + C + D + E)</t>
  </si>
  <si>
    <t>FATOR K</t>
  </si>
  <si>
    <t>Base de cálculo ISS: benefícios mensais e diários, taxa de administração, insumos diversos e custos indiretos</t>
  </si>
  <si>
    <t>Lucro</t>
  </si>
  <si>
    <t xml:space="preserve">13º salário </t>
  </si>
  <si>
    <t>DADOS REFERENTES À CONTRATAÇÃO</t>
  </si>
  <si>
    <t>Local da prestação do serviços</t>
  </si>
  <si>
    <t>Ano do Acordo, Convenção ou Dissídio Coletivo e Sindicato</t>
  </si>
  <si>
    <t>Número mínimo de profissionais a serem contratados</t>
  </si>
  <si>
    <t>Número de meses de execução contratual</t>
  </si>
  <si>
    <t>Unidade de Medida</t>
  </si>
  <si>
    <t>Mensal</t>
  </si>
  <si>
    <t>DADOS COMPLEMENTARES PARA COMPOSIÇÃO DOS CUSTOS</t>
  </si>
  <si>
    <t>Categoria Profissional (vinculada a execução contratual)</t>
  </si>
  <si>
    <t>Data Base da Categoria</t>
  </si>
  <si>
    <t>Código Brasileiro de Ocupações - CBO</t>
  </si>
  <si>
    <r>
      <t xml:space="preserve">Base de cálculo: </t>
    </r>
    <r>
      <rPr>
        <sz val="10"/>
        <rFont val="Arial"/>
        <family val="2"/>
      </rPr>
      <t>Módulo 1 + Submódulo 2.1</t>
    </r>
  </si>
  <si>
    <t xml:space="preserve">Auxílio Transporte </t>
  </si>
  <si>
    <t>MÓDULO 6 – CUSTOS INDIRETOS, TRIBUTOS E LUCRO (CITL)</t>
  </si>
  <si>
    <t>QUADRO RESUMO DO CUSTO MENSAL POR EMPREGADO</t>
  </si>
  <si>
    <t>PREÇO TOTAL MENSAL POR EMPREGADO</t>
  </si>
  <si>
    <t>PREÇO TOTAL MENSAL CONSIDERANDO A QUANTIDADE DE EMPREGADOS PRETENDIDA</t>
  </si>
  <si>
    <t>Total insumos (uniformes, EPI's e demais insumos)</t>
  </si>
  <si>
    <t>5143-20</t>
  </si>
  <si>
    <t>Adicional de Risco</t>
  </si>
  <si>
    <t xml:space="preserve">EPIs e materiais </t>
  </si>
  <si>
    <t xml:space="preserve">Benefício Social Familiar - </t>
  </si>
  <si>
    <t xml:space="preserve">Fundo de Formação Profissional - </t>
  </si>
  <si>
    <t>ISS () Alíquota de 5%</t>
  </si>
  <si>
    <t xml:space="preserve">Assistência Médica </t>
  </si>
  <si>
    <t>Auxílio Refeição/Alimentação -</t>
  </si>
  <si>
    <t>Salário Normativo da Categoria Profissional</t>
  </si>
  <si>
    <t>IGUARAÇU/PR</t>
  </si>
  <si>
    <t>SERVENTE DE LIMPEZA</t>
  </si>
  <si>
    <t>PR0000074/2025 - SIEMACO</t>
  </si>
  <si>
    <t>Uniformes</t>
  </si>
  <si>
    <t>,</t>
  </si>
  <si>
    <t>Carga Horária Mensal</t>
  </si>
  <si>
    <t>SERVENTE DE LIMPEZA (12x36) com Insalubridade</t>
  </si>
  <si>
    <t>PREÇO TOTAL ANUAL CONSIDERANDO A QUANTIDADE DE EMPREGADOS PRETENDIDA</t>
  </si>
  <si>
    <t>Valor por empregado</t>
  </si>
  <si>
    <t>Jornada</t>
  </si>
  <si>
    <t>Cargo</t>
  </si>
  <si>
    <t>Postos de Trabalho</t>
  </si>
  <si>
    <t>Valor Mensal para todos os cargos</t>
  </si>
  <si>
    <t>Valor Anual para todos os cargos</t>
  </si>
  <si>
    <t>Item</t>
  </si>
  <si>
    <t>Serviço de Coperagem</t>
  </si>
  <si>
    <t>SERVENTE DE LIMPEZA 8 HORAS</t>
  </si>
  <si>
    <t>Paço Municipal, CRAS, Escola Municipal e CMEIs</t>
  </si>
  <si>
    <t>5143-25</t>
  </si>
  <si>
    <t>OFICIAL DE MANUTENÇÃO PREDIAL</t>
  </si>
  <si>
    <t>PR0000753/2025 - SINDEPRESTEM</t>
  </si>
  <si>
    <t>AUXILIAR DE MECÂNICO</t>
  </si>
  <si>
    <t>TRATORISTA</t>
  </si>
  <si>
    <t>Zona Urbana e Rural do Município</t>
  </si>
  <si>
    <t>Vias Públicas e Rurais do Município</t>
  </si>
  <si>
    <t>Desjejum</t>
  </si>
  <si>
    <t>Prédios e Vias Públicas, Urbanas e Rurais</t>
  </si>
  <si>
    <t>8h</t>
  </si>
  <si>
    <t>Auxiliar de Serviços Gerais</t>
  </si>
  <si>
    <t>Servente de Limpeza</t>
  </si>
  <si>
    <t>Servente de Limpeza Insalubridade</t>
  </si>
  <si>
    <t>12h</t>
  </si>
  <si>
    <t>Oficial de Manutenção Predial</t>
  </si>
  <si>
    <t>UBS 24 horas e Demais Prédios da Saúde - IGUARAÇU/PR</t>
  </si>
  <si>
    <t>6410-15</t>
  </si>
  <si>
    <t>Tratorista</t>
  </si>
  <si>
    <t>Auxiliar de Mecânico</t>
  </si>
  <si>
    <t>Operador de Máquinas Pesadas</t>
  </si>
  <si>
    <t>OPERADOR DE MÁQUINAS PESADAS</t>
  </si>
  <si>
    <t>7112-10</t>
  </si>
  <si>
    <t>Valor Total</t>
  </si>
  <si>
    <t>ATS</t>
  </si>
  <si>
    <t>Auxílio Alimentação -</t>
  </si>
  <si>
    <t>Auxílio Refeição Diário</t>
  </si>
  <si>
    <t>Pátio de Máquinas da PM</t>
  </si>
  <si>
    <t>PR001549/2025</t>
  </si>
  <si>
    <t>Valor Diário</t>
  </si>
  <si>
    <t xml:space="preserve">       </t>
  </si>
  <si>
    <t>Salário Base - 200h</t>
  </si>
  <si>
    <t>SERVIÇOS GERAIS</t>
  </si>
  <si>
    <t>5142-25</t>
  </si>
  <si>
    <t>9131-20</t>
  </si>
  <si>
    <t>AUXILIAR DE SERVIÇOS GERAIS COM INSALUBRIDADE</t>
  </si>
  <si>
    <t>Auxiliar de Serviços Gerais Insalubridade</t>
  </si>
  <si>
    <t>AUXILIAR DE SERVIÇOS GERAIS</t>
  </si>
  <si>
    <t>Conjunto de Calça e Camisa</t>
  </si>
  <si>
    <t>Blusa em Moletom</t>
  </si>
  <si>
    <t>Par de meias</t>
  </si>
  <si>
    <t>Conjunto Operacional</t>
  </si>
  <si>
    <t>Jaqueta Operacional</t>
  </si>
  <si>
    <t>Bata de Limpeza</t>
  </si>
  <si>
    <t>Calça em elástico</t>
  </si>
  <si>
    <t>Camiseta Baby Look</t>
  </si>
  <si>
    <t>Itens</t>
  </si>
  <si>
    <t>Quantidade</t>
  </si>
  <si>
    <t>Periodicidade (meses)</t>
  </si>
  <si>
    <t>Quant para 12 meses</t>
  </si>
  <si>
    <t>Quantidade dos Uniformes (Por Posto)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</si>
</sst>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R$&quot;\ #,##0.00"/>
    <numFmt numFmtId="167" formatCode="0.0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10"/>
      <color theme="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BFBFBF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FFFF00"/>
        <bgColor rgb="FFC0C0C0"/>
      </patternFill>
    </fill>
    <fill>
      <patternFill patternType="solid">
        <fgColor theme="0"/>
        <bgColor rgb="FFD6E3BC"/>
      </patternFill>
    </fill>
    <fill>
      <patternFill patternType="solid">
        <fgColor theme="2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8"/>
    <xf numFmtId="44" fontId="1" fillId="0" borderId="8" applyFont="0" applyFill="0" applyBorder="0" applyAlignment="0" applyProtection="0"/>
    <xf numFmtId="43" fontId="1" fillId="0" borderId="8" applyFont="0" applyFill="0" applyBorder="0" applyAlignment="0" applyProtection="0"/>
  </cellStyleXfs>
  <cellXfs count="219">
    <xf numFmtId="0" fontId="0" fillId="0" borderId="0" xfId="0"/>
    <xf numFmtId="0" fontId="3" fillId="0" borderId="8" xfId="1" applyFont="1" applyAlignment="1">
      <alignment vertical="center" wrapText="1"/>
    </xf>
    <xf numFmtId="44" fontId="3" fillId="0" borderId="8" xfId="2" applyFont="1" applyAlignment="1">
      <alignment vertical="center" wrapText="1"/>
    </xf>
    <xf numFmtId="0" fontId="5" fillId="0" borderId="8" xfId="1" applyFont="1" applyAlignment="1">
      <alignment vertical="center" wrapText="1"/>
    </xf>
    <xf numFmtId="0" fontId="2" fillId="0" borderId="8" xfId="1" applyFont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4" fontId="4" fillId="0" borderId="8" xfId="2" applyFont="1" applyAlignment="1">
      <alignment vertical="center" wrapText="1"/>
    </xf>
    <xf numFmtId="0" fontId="3" fillId="0" borderId="8" xfId="1" applyFont="1" applyAlignment="1">
      <alignment horizontal="center" vertical="center" wrapText="1"/>
    </xf>
    <xf numFmtId="164" fontId="2" fillId="0" borderId="2" xfId="1" applyNumberFormat="1" applyFont="1" applyBorder="1" applyAlignment="1">
      <alignment vertical="center" wrapText="1"/>
    </xf>
    <xf numFmtId="43" fontId="5" fillId="0" borderId="18" xfId="3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vertical="center" wrapText="1"/>
    </xf>
    <xf numFmtId="2" fontId="5" fillId="0" borderId="8" xfId="1" applyNumberFormat="1" applyFont="1" applyAlignment="1">
      <alignment vertical="center" wrapText="1"/>
    </xf>
    <xf numFmtId="10" fontId="5" fillId="0" borderId="3" xfId="1" applyNumberFormat="1" applyFont="1" applyBorder="1" applyAlignment="1">
      <alignment vertical="center" wrapText="1"/>
    </xf>
    <xf numFmtId="2" fontId="5" fillId="0" borderId="3" xfId="1" applyNumberFormat="1" applyFont="1" applyBorder="1" applyAlignment="1">
      <alignment horizontal="center" vertical="center" wrapText="1"/>
    </xf>
    <xf numFmtId="10" fontId="5" fillId="0" borderId="3" xfId="1" applyNumberFormat="1" applyFont="1" applyBorder="1" applyAlignment="1">
      <alignment horizontal="center" vertical="center" wrapText="1"/>
    </xf>
    <xf numFmtId="10" fontId="2" fillId="0" borderId="3" xfId="1" applyNumberFormat="1" applyFont="1" applyBorder="1" applyAlignment="1">
      <alignment horizontal="center" vertical="center" wrapText="1"/>
    </xf>
    <xf numFmtId="10" fontId="5" fillId="2" borderId="3" xfId="1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6" borderId="3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43" fontId="5" fillId="0" borderId="8" xfId="1" applyNumberFormat="1" applyFont="1" applyAlignment="1">
      <alignment vertical="center" wrapText="1"/>
    </xf>
    <xf numFmtId="2" fontId="5" fillId="6" borderId="3" xfId="1" applyNumberFormat="1" applyFont="1" applyFill="1" applyBorder="1" applyAlignment="1">
      <alignment vertical="center" wrapText="1"/>
    </xf>
    <xf numFmtId="9" fontId="5" fillId="6" borderId="3" xfId="1" applyNumberFormat="1" applyFont="1" applyFill="1" applyBorder="1" applyAlignment="1">
      <alignment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43" fontId="2" fillId="5" borderId="3" xfId="1" applyNumberFormat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16" fontId="5" fillId="0" borderId="8" xfId="1" applyNumberFormat="1" applyFont="1" applyAlignment="1">
      <alignment vertical="center" wrapText="1"/>
    </xf>
    <xf numFmtId="0" fontId="5" fillId="0" borderId="1" xfId="1" applyFont="1" applyBorder="1" applyAlignment="1">
      <alignment horizontal="right" vertical="center" wrapText="1"/>
    </xf>
    <xf numFmtId="0" fontId="5" fillId="0" borderId="6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10" fontId="5" fillId="6" borderId="3" xfId="1" applyNumberFormat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vertical="center" wrapText="1"/>
    </xf>
    <xf numFmtId="0" fontId="5" fillId="4" borderId="8" xfId="1" applyFont="1" applyFill="1" applyAlignment="1">
      <alignment vertical="center" wrapText="1"/>
    </xf>
    <xf numFmtId="10" fontId="2" fillId="6" borderId="3" xfId="1" applyNumberFormat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2" fillId="10" borderId="3" xfId="1" applyFont="1" applyFill="1" applyBorder="1" applyAlignment="1">
      <alignment horizontal="center" vertical="center" wrapText="1"/>
    </xf>
    <xf numFmtId="10" fontId="2" fillId="10" borderId="3" xfId="1" applyNumberFormat="1" applyFont="1" applyFill="1" applyBorder="1" applyAlignment="1">
      <alignment horizontal="center" vertical="center" wrapText="1"/>
    </xf>
    <xf numFmtId="10" fontId="2" fillId="9" borderId="3" xfId="1" applyNumberFormat="1" applyFont="1" applyFill="1" applyBorder="1" applyAlignment="1">
      <alignment horizontal="center" vertical="center" wrapText="1"/>
    </xf>
    <xf numFmtId="10" fontId="5" fillId="9" borderId="3" xfId="1" applyNumberFormat="1" applyFont="1" applyFill="1" applyBorder="1" applyAlignment="1">
      <alignment vertical="center" wrapText="1"/>
    </xf>
    <xf numFmtId="165" fontId="5" fillId="3" borderId="18" xfId="1" applyNumberFormat="1" applyFont="1" applyFill="1" applyBorder="1" applyAlignment="1">
      <alignment horizontal="center" vertical="center" wrapText="1"/>
    </xf>
    <xf numFmtId="166" fontId="5" fillId="0" borderId="3" xfId="1" applyNumberFormat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0" fontId="3" fillId="3" borderId="12" xfId="1" applyFont="1" applyFill="1" applyBorder="1" applyAlignment="1">
      <alignment vertical="center" wrapText="1"/>
    </xf>
    <xf numFmtId="0" fontId="3" fillId="12" borderId="19" xfId="1" applyFont="1" applyFill="1" applyBorder="1" applyAlignment="1">
      <alignment vertical="center" wrapText="1"/>
    </xf>
    <xf numFmtId="0" fontId="5" fillId="0" borderId="12" xfId="1" applyFont="1" applyBorder="1" applyAlignment="1">
      <alignment horizontal="right" vertical="center" wrapText="1"/>
    </xf>
    <xf numFmtId="0" fontId="5" fillId="7" borderId="2" xfId="1" applyFont="1" applyFill="1" applyBorder="1" applyAlignment="1">
      <alignment vertical="center" wrapText="1"/>
    </xf>
    <xf numFmtId="167" fontId="5" fillId="3" borderId="18" xfId="1" applyNumberFormat="1" applyFont="1" applyFill="1" applyBorder="1" applyAlignment="1">
      <alignment horizontal="center" vertical="center" wrapText="1"/>
    </xf>
    <xf numFmtId="1" fontId="5" fillId="3" borderId="18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3" fontId="5" fillId="6" borderId="3" xfId="3" applyFont="1" applyFill="1" applyBorder="1" applyAlignment="1">
      <alignment horizontal="center" vertical="center" wrapText="1"/>
    </xf>
    <xf numFmtId="166" fontId="5" fillId="6" borderId="3" xfId="3" applyNumberFormat="1" applyFont="1" applyFill="1" applyBorder="1" applyAlignment="1">
      <alignment horizontal="center" vertical="center" wrapText="1"/>
    </xf>
    <xf numFmtId="43" fontId="2" fillId="10" borderId="6" xfId="3" applyFont="1" applyFill="1" applyBorder="1" applyAlignment="1">
      <alignment horizontal="center" vertical="center" wrapText="1"/>
    </xf>
    <xf numFmtId="2" fontId="2" fillId="10" borderId="3" xfId="1" applyNumberFormat="1" applyFont="1" applyFill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43" fontId="2" fillId="9" borderId="3" xfId="3" applyFont="1" applyFill="1" applyBorder="1" applyAlignment="1">
      <alignment horizontal="center" vertical="center" wrapText="1"/>
    </xf>
    <xf numFmtId="2" fontId="2" fillId="9" borderId="3" xfId="1" applyNumberFormat="1" applyFont="1" applyFill="1" applyBorder="1" applyAlignment="1">
      <alignment horizontal="center" vertical="center" wrapText="1"/>
    </xf>
    <xf numFmtId="43" fontId="5" fillId="0" borderId="3" xfId="3" applyFont="1" applyBorder="1" applyAlignment="1">
      <alignment horizontal="center" vertical="center" wrapText="1"/>
    </xf>
    <xf numFmtId="43" fontId="2" fillId="0" borderId="3" xfId="3" applyFont="1" applyBorder="1" applyAlignment="1">
      <alignment horizontal="center" vertical="center" wrapText="1"/>
    </xf>
    <xf numFmtId="2" fontId="3" fillId="0" borderId="8" xfId="1" applyNumberFormat="1" applyFont="1" applyAlignment="1">
      <alignment horizontal="center" vertical="center" wrapText="1"/>
    </xf>
    <xf numFmtId="43" fontId="2" fillId="9" borderId="18" xfId="3" applyFont="1" applyFill="1" applyBorder="1" applyAlignment="1">
      <alignment horizontal="center" vertical="center" wrapText="1"/>
    </xf>
    <xf numFmtId="43" fontId="2" fillId="9" borderId="8" xfId="3" applyFont="1" applyFill="1" applyBorder="1" applyAlignment="1">
      <alignment horizontal="center" vertical="center" wrapText="1"/>
    </xf>
    <xf numFmtId="2" fontId="2" fillId="0" borderId="8" xfId="1" applyNumberFormat="1" applyFont="1" applyAlignment="1">
      <alignment horizontal="center" vertical="center" wrapText="1"/>
    </xf>
    <xf numFmtId="166" fontId="5" fillId="0" borderId="3" xfId="1" applyNumberFormat="1" applyFont="1" applyBorder="1" applyAlignment="1">
      <alignment horizontal="center" vertical="center" wrapText="1"/>
    </xf>
    <xf numFmtId="0" fontId="5" fillId="6" borderId="12" xfId="1" applyFont="1" applyFill="1" applyBorder="1" applyAlignment="1">
      <alignment vertical="center" wrapText="1"/>
    </xf>
    <xf numFmtId="0" fontId="5" fillId="7" borderId="12" xfId="1" applyFont="1" applyFill="1" applyBorder="1" applyAlignment="1">
      <alignment vertical="center" wrapText="1"/>
    </xf>
    <xf numFmtId="0" fontId="5" fillId="13" borderId="12" xfId="1" applyFont="1" applyFill="1" applyBorder="1" applyAlignment="1">
      <alignment vertical="center" wrapText="1"/>
    </xf>
    <xf numFmtId="0" fontId="5" fillId="4" borderId="12" xfId="1" applyFont="1" applyFill="1" applyBorder="1" applyAlignment="1">
      <alignment vertical="center" wrapText="1"/>
    </xf>
    <xf numFmtId="9" fontId="5" fillId="13" borderId="12" xfId="1" applyNumberFormat="1" applyFont="1" applyFill="1" applyBorder="1" applyAlignment="1">
      <alignment horizontal="right" vertical="center" wrapText="1"/>
    </xf>
    <xf numFmtId="0" fontId="5" fillId="4" borderId="2" xfId="1" applyFont="1" applyFill="1" applyBorder="1" applyAlignment="1">
      <alignment vertical="center" wrapText="1"/>
    </xf>
    <xf numFmtId="0" fontId="0" fillId="4" borderId="0" xfId="0" applyFill="1"/>
    <xf numFmtId="166" fontId="1" fillId="4" borderId="0" xfId="0" applyNumberFormat="1" applyFont="1" applyFill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43" fontId="0" fillId="4" borderId="18" xfId="0" applyNumberFormat="1" applyFill="1" applyBorder="1" applyAlignment="1">
      <alignment vertical="center"/>
    </xf>
    <xf numFmtId="43" fontId="1" fillId="4" borderId="18" xfId="0" applyNumberFormat="1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 vertical="center"/>
    </xf>
    <xf numFmtId="43" fontId="5" fillId="3" borderId="18" xfId="1" applyNumberFormat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5" fillId="7" borderId="12" xfId="1" applyFont="1" applyFill="1" applyBorder="1" applyAlignment="1">
      <alignment horizontal="left" vertical="center" wrapText="1"/>
    </xf>
    <xf numFmtId="10" fontId="5" fillId="7" borderId="3" xfId="1" applyNumberFormat="1" applyFont="1" applyFill="1" applyBorder="1" applyAlignment="1">
      <alignment horizontal="center" vertical="center" wrapText="1"/>
    </xf>
    <xf numFmtId="2" fontId="5" fillId="7" borderId="3" xfId="1" applyNumberFormat="1" applyFont="1" applyFill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center" vertical="center" wrapText="1"/>
    </xf>
    <xf numFmtId="10" fontId="5" fillId="7" borderId="3" xfId="1" applyNumberFormat="1" applyFont="1" applyFill="1" applyBorder="1" applyAlignment="1">
      <alignment vertical="center" wrapText="1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166" fontId="10" fillId="4" borderId="34" xfId="0" applyNumberFormat="1" applyFont="1" applyFill="1" applyBorder="1" applyAlignment="1">
      <alignment horizontal="center" vertical="center"/>
    </xf>
    <xf numFmtId="166" fontId="10" fillId="4" borderId="35" xfId="0" applyNumberFormat="1" applyFont="1" applyFill="1" applyBorder="1" applyAlignment="1">
      <alignment horizontal="center" vertical="center"/>
    </xf>
    <xf numFmtId="166" fontId="0" fillId="4" borderId="18" xfId="0" applyNumberFormat="1" applyFill="1" applyBorder="1" applyAlignment="1">
      <alignment horizontal="center" vertical="center"/>
    </xf>
    <xf numFmtId="166" fontId="0" fillId="4" borderId="30" xfId="0" applyNumberForma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vertical="center" wrapText="1"/>
    </xf>
    <xf numFmtId="0" fontId="7" fillId="9" borderId="12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12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left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2" fillId="8" borderId="22" xfId="1" applyFont="1" applyFill="1" applyBorder="1" applyAlignment="1">
      <alignment horizontal="center" vertical="center" wrapText="1"/>
    </xf>
    <xf numFmtId="0" fontId="2" fillId="8" borderId="23" xfId="1" applyFont="1" applyFill="1" applyBorder="1" applyAlignment="1">
      <alignment horizontal="center" vertical="center" wrapText="1"/>
    </xf>
    <xf numFmtId="0" fontId="2" fillId="8" borderId="24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left" vertical="center" wrapText="1"/>
    </xf>
    <xf numFmtId="0" fontId="5" fillId="3" borderId="23" xfId="1" applyFont="1" applyFill="1" applyBorder="1" applyAlignment="1">
      <alignment horizontal="left" vertical="center" wrapText="1"/>
    </xf>
    <xf numFmtId="43" fontId="5" fillId="7" borderId="18" xfId="3" applyFont="1" applyFill="1" applyBorder="1" applyAlignment="1">
      <alignment horizontal="center" vertical="center" wrapText="1"/>
    </xf>
    <xf numFmtId="165" fontId="5" fillId="4" borderId="22" xfId="3" applyNumberFormat="1" applyFont="1" applyFill="1" applyBorder="1" applyAlignment="1">
      <alignment horizontal="center" vertical="center" wrapText="1"/>
    </xf>
    <xf numFmtId="165" fontId="5" fillId="4" borderId="23" xfId="3" applyNumberFormat="1" applyFont="1" applyFill="1" applyBorder="1" applyAlignment="1">
      <alignment horizontal="center" vertical="center" wrapText="1"/>
    </xf>
    <xf numFmtId="165" fontId="5" fillId="4" borderId="24" xfId="3" applyNumberFormat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left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left" vertical="center" wrapText="1"/>
    </xf>
    <xf numFmtId="0" fontId="5" fillId="4" borderId="18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center" wrapText="1"/>
    </xf>
    <xf numFmtId="0" fontId="5" fillId="9" borderId="10" xfId="1" applyFont="1" applyFill="1" applyBorder="1" applyAlignment="1">
      <alignment vertical="center" wrapText="1"/>
    </xf>
    <xf numFmtId="0" fontId="5" fillId="9" borderId="11" xfId="1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right" vertical="center" wrapText="1"/>
    </xf>
    <xf numFmtId="0" fontId="2" fillId="4" borderId="18" xfId="0" applyFont="1" applyFill="1" applyBorder="1" applyAlignment="1">
      <alignment horizontal="center" vertical="center" wrapText="1"/>
    </xf>
    <xf numFmtId="14" fontId="5" fillId="4" borderId="18" xfId="1" applyNumberFormat="1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2" fillId="8" borderId="1" xfId="1" quotePrefix="1" applyFont="1" applyFill="1" applyBorder="1" applyAlignment="1">
      <alignment horizontal="center" vertical="center" wrapText="1"/>
    </xf>
    <xf numFmtId="0" fontId="5" fillId="9" borderId="12" xfId="1" applyFont="1" applyFill="1" applyBorder="1" applyAlignment="1">
      <alignment vertical="center" wrapText="1"/>
    </xf>
    <xf numFmtId="0" fontId="5" fillId="9" borderId="2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5" fillId="0" borderId="8" xfId="1" applyFont="1" applyAlignment="1">
      <alignment vertical="center" wrapText="1"/>
    </xf>
    <xf numFmtId="0" fontId="2" fillId="10" borderId="1" xfId="1" applyFont="1" applyFill="1" applyBorder="1" applyAlignment="1">
      <alignment horizontal="center" vertical="center" wrapText="1"/>
    </xf>
    <xf numFmtId="0" fontId="5" fillId="9" borderId="16" xfId="1" applyFont="1" applyFill="1" applyBorder="1" applyAlignment="1">
      <alignment vertical="center" wrapText="1"/>
    </xf>
    <xf numFmtId="0" fontId="5" fillId="9" borderId="17" xfId="1" applyFont="1" applyFill="1" applyBorder="1" applyAlignment="1">
      <alignment vertical="center" wrapText="1"/>
    </xf>
    <xf numFmtId="0" fontId="2" fillId="4" borderId="22" xfId="1" applyFont="1" applyFill="1" applyBorder="1" applyAlignment="1">
      <alignment horizontal="left" vertical="center" wrapText="1"/>
    </xf>
    <xf numFmtId="0" fontId="2" fillId="4" borderId="23" xfId="1" applyFont="1" applyFill="1" applyBorder="1" applyAlignment="1">
      <alignment horizontal="left" vertical="center" wrapText="1"/>
    </xf>
    <xf numFmtId="0" fontId="2" fillId="4" borderId="24" xfId="1" applyFont="1" applyFill="1" applyBorder="1" applyAlignment="1">
      <alignment horizontal="left" vertical="center" wrapText="1"/>
    </xf>
    <xf numFmtId="0" fontId="5" fillId="0" borderId="12" xfId="1" applyFont="1" applyBorder="1" applyAlignment="1">
      <alignment horizontal="right" vertical="center" wrapText="1"/>
    </xf>
    <xf numFmtId="0" fontId="2" fillId="8" borderId="15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9" fontId="5" fillId="6" borderId="1" xfId="1" applyNumberFormat="1" applyFont="1" applyFill="1" applyBorder="1" applyAlignment="1">
      <alignment horizontal="right" vertical="center" wrapText="1"/>
    </xf>
    <xf numFmtId="0" fontId="5" fillId="7" borderId="2" xfId="1" applyFont="1" applyFill="1" applyBorder="1" applyAlignment="1">
      <alignment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2" fillId="9" borderId="1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vertical="center" wrapText="1"/>
    </xf>
    <xf numFmtId="0" fontId="2" fillId="11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9" borderId="22" xfId="1" applyFont="1" applyFill="1" applyBorder="1" applyAlignment="1">
      <alignment horizontal="center" vertical="center" wrapText="1"/>
    </xf>
    <xf numFmtId="0" fontId="2" fillId="9" borderId="23" xfId="1" applyFont="1" applyFill="1" applyBorder="1" applyAlignment="1">
      <alignment horizontal="center" vertical="center" wrapText="1"/>
    </xf>
    <xf numFmtId="0" fontId="2" fillId="9" borderId="24" xfId="1" applyFont="1" applyFill="1" applyBorder="1" applyAlignment="1">
      <alignment horizontal="center" vertical="center" wrapText="1"/>
    </xf>
    <xf numFmtId="0" fontId="2" fillId="9" borderId="25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1" fillId="14" borderId="26" xfId="0" applyFont="1" applyFill="1" applyBorder="1" applyAlignment="1">
      <alignment horizontal="center" vertical="center"/>
    </xf>
    <xf numFmtId="0" fontId="11" fillId="14" borderId="27" xfId="0" applyFont="1" applyFill="1" applyBorder="1" applyAlignment="1">
      <alignment horizontal="center" vertical="center"/>
    </xf>
    <xf numFmtId="0" fontId="11" fillId="14" borderId="28" xfId="0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left" vertical="center" wrapText="1"/>
    </xf>
    <xf numFmtId="0" fontId="3" fillId="7" borderId="12" xfId="1" applyFont="1" applyFill="1" applyBorder="1" applyAlignment="1">
      <alignment horizontal="left" vertical="center" wrapText="1"/>
    </xf>
    <xf numFmtId="0" fontId="3" fillId="7" borderId="2" xfId="1" applyFont="1" applyFill="1" applyBorder="1" applyAlignment="1">
      <alignment horizontal="left" vertical="center" wrapText="1"/>
    </xf>
    <xf numFmtId="0" fontId="3" fillId="7" borderId="3" xfId="1" applyFont="1" applyFill="1" applyBorder="1" applyAlignment="1">
      <alignment horizontal="center" vertical="center" wrapText="1"/>
    </xf>
    <xf numFmtId="2" fontId="3" fillId="7" borderId="3" xfId="1" applyNumberFormat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 wrapText="1"/>
    </xf>
    <xf numFmtId="43" fontId="1" fillId="4" borderId="29" xfId="0" applyNumberFormat="1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0" fillId="14" borderId="0" xfId="0" applyFill="1"/>
  </cellXfs>
  <cellStyles count="4">
    <cellStyle name="Moeda 2" xfId="2" xr:uid="{00000000-0005-0000-0000-000000000000}"/>
    <cellStyle name="Normal" xfId="0" builtinId="0"/>
    <cellStyle name="Normal 2" xfId="1" xr:uid="{00000000-0005-0000-0000-000002000000}"/>
    <cellStyle name="Vírgul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empresa\acropole\FABR&#205;CIO\Equipseg\PLANILHA%20VIGIL&#194;NCIA%20PROPOSTA%20MODELO%20(Bi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UNERAÇÕES"/>
      <sheetName val="encargos"/>
      <sheetName val="24HTDM"/>
      <sheetName val="12HNoturnasTDM"/>
      <sheetName val="12HDiurnasTDM"/>
      <sheetName val="12HNoturnasTDM+24SDF"/>
      <sheetName val="12HDiurnasTDM+24SDF"/>
      <sheetName val="10HDiarias"/>
      <sheetName val="8HDiarias"/>
      <sheetName val="P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17"/>
  <sheetViews>
    <sheetView view="pageBreakPreview" topLeftCell="A64" zoomScale="90" zoomScaleNormal="55" zoomScaleSheetLayoutView="90" workbookViewId="0">
      <selection activeCell="B101" sqref="B101:I101"/>
    </sheetView>
  </sheetViews>
  <sheetFormatPr defaultColWidth="14.42578125" defaultRowHeight="15" customHeight="1" x14ac:dyDescent="0.2"/>
  <cols>
    <col min="1" max="1" width="4.5703125" style="1" customWidth="1"/>
    <col min="2" max="2" width="56.85546875" style="1" customWidth="1"/>
    <col min="3" max="3" width="6.7109375" style="1" customWidth="1"/>
    <col min="4" max="4" width="6.140625" style="1" customWidth="1"/>
    <col min="5" max="5" width="16.85546875" style="1" customWidth="1"/>
    <col min="6" max="6" width="16.28515625" style="1" customWidth="1"/>
    <col min="7" max="7" width="20.5703125" style="1" customWidth="1"/>
    <col min="8" max="8" width="4.7109375" style="1" customWidth="1"/>
    <col min="9" max="9" width="26.28515625" style="1" customWidth="1"/>
    <col min="10" max="10" width="11.140625" style="1" customWidth="1"/>
    <col min="11" max="11" width="13.85546875" style="8" customWidth="1"/>
    <col min="12" max="12" width="27.42578125" style="3" customWidth="1"/>
    <col min="13" max="13" width="15.85546875" style="2" bestFit="1" customWidth="1"/>
    <col min="14" max="14" width="15.85546875" style="1" customWidth="1"/>
    <col min="15" max="15" width="9.5703125" style="1" customWidth="1"/>
    <col min="16" max="26" width="8.7109375" style="1" customWidth="1"/>
    <col min="27" max="16384" width="14.42578125" style="1"/>
  </cols>
  <sheetData>
    <row r="1" spans="1:12" ht="18" x14ac:dyDescent="0.2">
      <c r="A1" s="102" t="s">
        <v>127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 ht="18.75" customHeight="1" x14ac:dyDescent="0.2">
      <c r="A2" s="103" t="s">
        <v>0</v>
      </c>
      <c r="B2" s="104"/>
      <c r="C2" s="103" t="s">
        <v>148</v>
      </c>
      <c r="D2" s="105"/>
      <c r="E2" s="105"/>
      <c r="F2" s="105"/>
      <c r="G2" s="105"/>
      <c r="H2" s="105"/>
      <c r="I2" s="105"/>
      <c r="J2" s="105"/>
      <c r="K2" s="104"/>
    </row>
    <row r="3" spans="1:12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2" ht="12.75" x14ac:dyDescent="0.2">
      <c r="A4" s="109" t="s">
        <v>100</v>
      </c>
      <c r="B4" s="110"/>
      <c r="C4" s="110"/>
      <c r="D4" s="110"/>
      <c r="E4" s="110"/>
      <c r="F4" s="110"/>
      <c r="G4" s="110"/>
      <c r="H4" s="111"/>
      <c r="I4" s="111"/>
      <c r="J4" s="111"/>
      <c r="K4" s="112"/>
    </row>
    <row r="5" spans="1:12" ht="12.75" x14ac:dyDescent="0.2">
      <c r="A5" s="113" t="s">
        <v>101</v>
      </c>
      <c r="B5" s="113"/>
      <c r="C5" s="113"/>
      <c r="D5" s="113"/>
      <c r="E5" s="113"/>
      <c r="F5" s="113"/>
      <c r="G5" s="113"/>
      <c r="H5" s="114" t="s">
        <v>171</v>
      </c>
      <c r="I5" s="115"/>
      <c r="J5" s="115"/>
      <c r="K5" s="116"/>
    </row>
    <row r="6" spans="1:12" ht="12.75" x14ac:dyDescent="0.2">
      <c r="A6" s="113" t="s">
        <v>102</v>
      </c>
      <c r="B6" s="113"/>
      <c r="C6" s="113"/>
      <c r="D6" s="113"/>
      <c r="E6" s="113"/>
      <c r="F6" s="113"/>
      <c r="G6" s="113"/>
      <c r="H6" s="114" t="s">
        <v>172</v>
      </c>
      <c r="I6" s="115"/>
      <c r="J6" s="115"/>
      <c r="K6" s="116"/>
    </row>
    <row r="7" spans="1:12" ht="12.75" x14ac:dyDescent="0.2">
      <c r="A7" s="113" t="s">
        <v>103</v>
      </c>
      <c r="B7" s="113"/>
      <c r="C7" s="113"/>
      <c r="D7" s="113"/>
      <c r="E7" s="113"/>
      <c r="F7" s="113"/>
      <c r="G7" s="113"/>
      <c r="H7" s="50">
        <v>1</v>
      </c>
      <c r="I7" s="49"/>
      <c r="J7" s="49"/>
      <c r="K7" s="55"/>
    </row>
    <row r="8" spans="1:12" ht="12.75" x14ac:dyDescent="0.2">
      <c r="A8" s="129" t="s">
        <v>104</v>
      </c>
      <c r="B8" s="129"/>
      <c r="C8" s="129"/>
      <c r="D8" s="129"/>
      <c r="E8" s="129"/>
      <c r="F8" s="129"/>
      <c r="G8" s="129"/>
      <c r="H8" s="130">
        <v>12</v>
      </c>
      <c r="I8" s="131"/>
      <c r="J8" s="131"/>
      <c r="K8" s="132"/>
    </row>
    <row r="9" spans="1:12" ht="12.75" x14ac:dyDescent="0.2">
      <c r="A9" s="123" t="s">
        <v>105</v>
      </c>
      <c r="B9" s="124"/>
      <c r="C9" s="124"/>
      <c r="D9" s="124"/>
      <c r="E9" s="124"/>
      <c r="F9" s="124"/>
      <c r="G9" s="133"/>
      <c r="H9" s="134" t="s">
        <v>106</v>
      </c>
      <c r="I9" s="134"/>
      <c r="J9" s="134"/>
      <c r="K9" s="134"/>
    </row>
    <row r="10" spans="1:12" ht="12.75" x14ac:dyDescent="0.2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2" ht="12.75" x14ac:dyDescent="0.2">
      <c r="A11" s="120" t="s">
        <v>107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2" ht="26.25" customHeight="1" x14ac:dyDescent="0.2">
      <c r="A12" s="123" t="s">
        <v>126</v>
      </c>
      <c r="B12" s="124"/>
      <c r="C12" s="124"/>
      <c r="D12" s="124"/>
      <c r="E12" s="124"/>
      <c r="F12" s="124"/>
      <c r="G12" s="39" t="s">
        <v>174</v>
      </c>
      <c r="H12" s="125">
        <v>3430</v>
      </c>
      <c r="I12" s="125"/>
      <c r="J12" s="125"/>
      <c r="K12" s="125"/>
      <c r="L12" s="37"/>
    </row>
    <row r="13" spans="1:12" ht="15.75" customHeight="1" x14ac:dyDescent="0.2">
      <c r="A13" s="123" t="s">
        <v>132</v>
      </c>
      <c r="B13" s="124"/>
      <c r="C13" s="124"/>
      <c r="D13" s="124"/>
      <c r="E13" s="124"/>
      <c r="F13" s="53">
        <v>30.5</v>
      </c>
      <c r="G13" s="84">
        <v>13.76</v>
      </c>
      <c r="H13" s="126">
        <v>200</v>
      </c>
      <c r="I13" s="127"/>
      <c r="J13" s="127"/>
      <c r="K13" s="128"/>
      <c r="L13" s="37"/>
    </row>
    <row r="14" spans="1:12" ht="13.15" customHeight="1" x14ac:dyDescent="0.2">
      <c r="A14" s="123" t="s">
        <v>108</v>
      </c>
      <c r="B14" s="124"/>
      <c r="C14" s="124"/>
      <c r="D14" s="124"/>
      <c r="E14" s="124"/>
      <c r="F14" s="124"/>
      <c r="G14" s="133"/>
      <c r="H14" s="144" t="s">
        <v>163</v>
      </c>
      <c r="I14" s="144"/>
      <c r="J14" s="144"/>
      <c r="K14" s="144"/>
    </row>
    <row r="15" spans="1:12" ht="12.75" x14ac:dyDescent="0.2">
      <c r="A15" s="123" t="s">
        <v>109</v>
      </c>
      <c r="B15" s="124"/>
      <c r="C15" s="124"/>
      <c r="D15" s="124"/>
      <c r="E15" s="124"/>
      <c r="F15" s="124"/>
      <c r="G15" s="133"/>
      <c r="H15" s="145">
        <v>45809</v>
      </c>
      <c r="I15" s="134"/>
      <c r="J15" s="134"/>
      <c r="K15" s="134"/>
    </row>
    <row r="16" spans="1:12" ht="13.15" customHeight="1" x14ac:dyDescent="0.2">
      <c r="A16" s="123" t="s">
        <v>110</v>
      </c>
      <c r="B16" s="124"/>
      <c r="C16" s="124"/>
      <c r="D16" s="124"/>
      <c r="E16" s="124"/>
      <c r="F16" s="124"/>
      <c r="G16" s="133"/>
      <c r="H16" s="146" t="s">
        <v>178</v>
      </c>
      <c r="I16" s="146"/>
      <c r="J16" s="146"/>
      <c r="K16" s="146"/>
    </row>
    <row r="17" spans="1:26" ht="12.75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  <row r="18" spans="1:26" ht="12.75" x14ac:dyDescent="0.2">
      <c r="A18" s="136" t="s">
        <v>1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8"/>
    </row>
    <row r="19" spans="1:26" ht="12.75" x14ac:dyDescent="0.2">
      <c r="A19" s="6">
        <v>1</v>
      </c>
      <c r="B19" s="139" t="s">
        <v>2</v>
      </c>
      <c r="C19" s="140"/>
      <c r="D19" s="140"/>
      <c r="E19" s="140"/>
      <c r="F19" s="140"/>
      <c r="G19" s="140"/>
      <c r="H19" s="140"/>
      <c r="I19" s="141"/>
      <c r="J19" s="6" t="s">
        <v>3</v>
      </c>
      <c r="K19" s="6" t="s">
        <v>4</v>
      </c>
    </row>
    <row r="20" spans="1:26" s="2" customFormat="1" ht="12.75" x14ac:dyDescent="0.2">
      <c r="A20" s="6" t="s">
        <v>5</v>
      </c>
      <c r="B20" s="142" t="s">
        <v>6</v>
      </c>
      <c r="C20" s="140"/>
      <c r="D20" s="140"/>
      <c r="E20" s="140"/>
      <c r="F20" s="140"/>
      <c r="G20" s="140"/>
      <c r="H20" s="140"/>
      <c r="I20" s="141"/>
      <c r="J20" s="5"/>
      <c r="K20" s="56">
        <f>H12/220*H13</f>
        <v>3118.1818181818185</v>
      </c>
      <c r="L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" customFormat="1" ht="12.75" x14ac:dyDescent="0.2">
      <c r="A21" s="6" t="s">
        <v>7</v>
      </c>
      <c r="B21" s="22" t="s">
        <v>8</v>
      </c>
      <c r="C21" s="143" t="s">
        <v>9</v>
      </c>
      <c r="D21" s="140"/>
      <c r="E21" s="140"/>
      <c r="F21" s="140"/>
      <c r="G21" s="140"/>
      <c r="H21" s="140"/>
      <c r="I21" s="141"/>
      <c r="J21" s="35">
        <v>0</v>
      </c>
      <c r="K21" s="15">
        <f>ROUND(K20*J21,2)</f>
        <v>0</v>
      </c>
      <c r="L21" s="2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" customFormat="1" ht="12.75" x14ac:dyDescent="0.2">
      <c r="A22" s="6" t="s">
        <v>10</v>
      </c>
      <c r="B22" s="22" t="s">
        <v>11</v>
      </c>
      <c r="C22" s="143" t="s">
        <v>12</v>
      </c>
      <c r="D22" s="140"/>
      <c r="E22" s="141"/>
      <c r="F22" s="36">
        <v>0</v>
      </c>
      <c r="G22" s="143" t="s">
        <v>13</v>
      </c>
      <c r="H22" s="140"/>
      <c r="I22" s="141"/>
      <c r="J22" s="38">
        <v>0</v>
      </c>
      <c r="K22" s="15">
        <f>K20*J22</f>
        <v>0</v>
      </c>
      <c r="L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" customFormat="1" ht="12.75" x14ac:dyDescent="0.2">
      <c r="A23" s="6" t="s">
        <v>14</v>
      </c>
      <c r="B23" s="19" t="s">
        <v>15</v>
      </c>
      <c r="C23" s="34" t="s">
        <v>16</v>
      </c>
      <c r="D23" s="34">
        <v>200</v>
      </c>
      <c r="E23" s="34" t="s">
        <v>17</v>
      </c>
      <c r="F23" s="34">
        <v>0</v>
      </c>
      <c r="G23" s="3" t="s">
        <v>18</v>
      </c>
      <c r="H23" s="33">
        <v>0</v>
      </c>
      <c r="I23" s="32" t="s">
        <v>19</v>
      </c>
      <c r="J23" s="16">
        <v>0</v>
      </c>
      <c r="K23" s="15">
        <f>ROUND((K20+K25)/D23*F23*H23*J23,2)</f>
        <v>0</v>
      </c>
      <c r="L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" customFormat="1" ht="12.75" x14ac:dyDescent="0.2">
      <c r="A24" s="6" t="s">
        <v>20</v>
      </c>
      <c r="B24" s="22" t="s">
        <v>21</v>
      </c>
      <c r="C24" s="158" t="s">
        <v>22</v>
      </c>
      <c r="D24" s="140"/>
      <c r="E24" s="140"/>
      <c r="F24" s="140"/>
      <c r="G24" s="140"/>
      <c r="H24" s="140"/>
      <c r="I24" s="141"/>
      <c r="J24" s="16">
        <v>0</v>
      </c>
      <c r="K24" s="15">
        <f>ROUND(((K20+K25)/D23*F23*H23*J23)*J24,2)</f>
        <v>0</v>
      </c>
      <c r="L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" customFormat="1" ht="12.75" x14ac:dyDescent="0.2">
      <c r="A25" s="6" t="s">
        <v>23</v>
      </c>
      <c r="B25" s="142" t="s">
        <v>119</v>
      </c>
      <c r="C25" s="140"/>
      <c r="D25" s="140"/>
      <c r="E25" s="140"/>
      <c r="F25" s="140"/>
      <c r="G25" s="140"/>
      <c r="H25" s="140"/>
      <c r="I25" s="141"/>
      <c r="J25" s="16"/>
      <c r="K25" s="15">
        <v>0</v>
      </c>
      <c r="L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" customFormat="1" ht="12.75" x14ac:dyDescent="0.2">
      <c r="A26" s="159" t="s">
        <v>24</v>
      </c>
      <c r="B26" s="153"/>
      <c r="C26" s="153"/>
      <c r="D26" s="153"/>
      <c r="E26" s="153"/>
      <c r="F26" s="153"/>
      <c r="G26" s="153"/>
      <c r="H26" s="153"/>
      <c r="I26" s="153"/>
      <c r="J26" s="154"/>
      <c r="K26" s="58">
        <f>ROUND(SUM(K20:K25),2)</f>
        <v>3118.18</v>
      </c>
      <c r="L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" customFormat="1" ht="12.75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" customFormat="1" ht="12.75" x14ac:dyDescent="0.2">
      <c r="A28" s="136" t="s">
        <v>25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" customFormat="1" ht="12.75" x14ac:dyDescent="0.2">
      <c r="A29" s="152" t="s">
        <v>26</v>
      </c>
      <c r="B29" s="148"/>
      <c r="C29" s="148"/>
      <c r="D29" s="148"/>
      <c r="E29" s="148"/>
      <c r="F29" s="148"/>
      <c r="G29" s="148"/>
      <c r="H29" s="148"/>
      <c r="I29" s="149"/>
      <c r="J29" s="42" t="s">
        <v>3</v>
      </c>
      <c r="K29" s="42" t="s">
        <v>4</v>
      </c>
      <c r="L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" customFormat="1" ht="12.75" x14ac:dyDescent="0.2">
      <c r="A30" s="6" t="s">
        <v>5</v>
      </c>
      <c r="B30" s="142" t="s">
        <v>99</v>
      </c>
      <c r="C30" s="140"/>
      <c r="D30" s="140"/>
      <c r="E30" s="140"/>
      <c r="F30" s="140"/>
      <c r="G30" s="140"/>
      <c r="H30" s="140"/>
      <c r="I30" s="141"/>
      <c r="J30" s="16">
        <f>1/12</f>
        <v>8.3333333333333329E-2</v>
      </c>
      <c r="K30" s="15">
        <f>ROUND($K$26*J30,2)</f>
        <v>259.85000000000002</v>
      </c>
      <c r="L30" s="3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" customFormat="1" ht="12.75" x14ac:dyDescent="0.2">
      <c r="A31" s="6" t="s">
        <v>7</v>
      </c>
      <c r="B31" s="142" t="s">
        <v>27</v>
      </c>
      <c r="C31" s="140"/>
      <c r="D31" s="140"/>
      <c r="E31" s="140"/>
      <c r="F31" s="140"/>
      <c r="G31" s="140"/>
      <c r="H31" s="140"/>
      <c r="I31" s="141"/>
      <c r="J31" s="18">
        <f>1/12/3</f>
        <v>2.7777777777777776E-2</v>
      </c>
      <c r="K31" s="15">
        <f>ROUND(J31*K26,2)</f>
        <v>86.62</v>
      </c>
      <c r="L31" s="2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" customFormat="1" ht="12.75" x14ac:dyDescent="0.2">
      <c r="A32" s="147" t="s">
        <v>28</v>
      </c>
      <c r="B32" s="148"/>
      <c r="C32" s="148"/>
      <c r="D32" s="148"/>
      <c r="E32" s="148"/>
      <c r="F32" s="148"/>
      <c r="G32" s="148"/>
      <c r="H32" s="148"/>
      <c r="I32" s="149"/>
      <c r="J32" s="43">
        <f>TRUNC(SUM(J30:J31),4)</f>
        <v>0.1111</v>
      </c>
      <c r="K32" s="59">
        <f>ROUND(SUM(K30:K31),2)</f>
        <v>346.47</v>
      </c>
      <c r="L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14" ht="12.75" x14ac:dyDescent="0.2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</row>
    <row r="34" spans="1:14" ht="12.75" x14ac:dyDescent="0.2">
      <c r="A34" s="152" t="s">
        <v>29</v>
      </c>
      <c r="B34" s="153"/>
      <c r="C34" s="153"/>
      <c r="D34" s="153"/>
      <c r="E34" s="153"/>
      <c r="F34" s="153"/>
      <c r="G34" s="153"/>
      <c r="H34" s="153"/>
      <c r="I34" s="154"/>
      <c r="J34" s="42" t="s">
        <v>3</v>
      </c>
      <c r="K34" s="42" t="s">
        <v>4</v>
      </c>
      <c r="N34" s="8"/>
    </row>
    <row r="35" spans="1:14" ht="12.75" x14ac:dyDescent="0.2">
      <c r="A35" s="30"/>
      <c r="B35" s="155" t="s">
        <v>111</v>
      </c>
      <c r="C35" s="156"/>
      <c r="D35" s="156"/>
      <c r="E35" s="156"/>
      <c r="F35" s="156"/>
      <c r="G35" s="156"/>
      <c r="H35" s="156"/>
      <c r="I35" s="157"/>
      <c r="J35" s="29"/>
      <c r="K35" s="28">
        <f>K26+K32</f>
        <v>3464.6499999999996</v>
      </c>
      <c r="N35" s="8"/>
    </row>
    <row r="36" spans="1:14" ht="12.75" x14ac:dyDescent="0.2">
      <c r="A36" s="6" t="s">
        <v>5</v>
      </c>
      <c r="B36" s="164" t="s">
        <v>30</v>
      </c>
      <c r="C36" s="165"/>
      <c r="D36" s="165"/>
      <c r="E36" s="165"/>
      <c r="F36" s="165"/>
      <c r="G36" s="165"/>
      <c r="H36" s="165"/>
      <c r="I36" s="166"/>
      <c r="J36" s="16">
        <v>0.2</v>
      </c>
      <c r="K36" s="15">
        <f t="shared" ref="K36:K43" si="0">ROUND(J36*$K$35,2)</f>
        <v>692.93</v>
      </c>
      <c r="L36" s="23"/>
      <c r="N36" s="8"/>
    </row>
    <row r="37" spans="1:14" ht="12.75" x14ac:dyDescent="0.2">
      <c r="A37" s="6" t="s">
        <v>7</v>
      </c>
      <c r="B37" s="142" t="s">
        <v>31</v>
      </c>
      <c r="C37" s="140"/>
      <c r="D37" s="140"/>
      <c r="E37" s="140"/>
      <c r="F37" s="140"/>
      <c r="G37" s="140"/>
      <c r="H37" s="140"/>
      <c r="I37" s="141"/>
      <c r="J37" s="16">
        <v>2.5000000000000001E-2</v>
      </c>
      <c r="K37" s="15">
        <f t="shared" si="0"/>
        <v>86.62</v>
      </c>
      <c r="L37" s="23"/>
    </row>
    <row r="38" spans="1:14" ht="12.75" x14ac:dyDescent="0.2">
      <c r="A38" s="11" t="s">
        <v>10</v>
      </c>
      <c r="B38" s="22" t="s">
        <v>32</v>
      </c>
      <c r="C38" s="27"/>
      <c r="D38" s="27" t="s">
        <v>33</v>
      </c>
      <c r="E38" s="26" t="s">
        <v>34</v>
      </c>
      <c r="F38" s="19" t="s">
        <v>35</v>
      </c>
      <c r="G38" s="25">
        <v>0.03</v>
      </c>
      <c r="H38" s="19" t="s">
        <v>36</v>
      </c>
      <c r="I38" s="24">
        <v>1</v>
      </c>
      <c r="J38" s="16">
        <v>0.03</v>
      </c>
      <c r="K38" s="15">
        <f t="shared" si="0"/>
        <v>103.94</v>
      </c>
      <c r="L38" s="23"/>
    </row>
    <row r="39" spans="1:14" ht="12.75" x14ac:dyDescent="0.2">
      <c r="A39" s="6" t="s">
        <v>14</v>
      </c>
      <c r="B39" s="164" t="s">
        <v>37</v>
      </c>
      <c r="C39" s="165"/>
      <c r="D39" s="165"/>
      <c r="E39" s="165"/>
      <c r="F39" s="165"/>
      <c r="G39" s="165"/>
      <c r="H39" s="165"/>
      <c r="I39" s="166"/>
      <c r="J39" s="16">
        <v>1.4999999999999999E-2</v>
      </c>
      <c r="K39" s="15">
        <f t="shared" si="0"/>
        <v>51.97</v>
      </c>
      <c r="L39" s="23"/>
    </row>
    <row r="40" spans="1:14" ht="12.75" x14ac:dyDescent="0.2">
      <c r="A40" s="6" t="s">
        <v>20</v>
      </c>
      <c r="B40" s="142" t="s">
        <v>38</v>
      </c>
      <c r="C40" s="140"/>
      <c r="D40" s="140"/>
      <c r="E40" s="140"/>
      <c r="F40" s="140"/>
      <c r="G40" s="140"/>
      <c r="H40" s="140"/>
      <c r="I40" s="141"/>
      <c r="J40" s="16">
        <v>0.01</v>
      </c>
      <c r="K40" s="15">
        <f t="shared" si="0"/>
        <v>34.65</v>
      </c>
      <c r="L40" s="23"/>
    </row>
    <row r="41" spans="1:14" ht="12.75" x14ac:dyDescent="0.2">
      <c r="A41" s="6" t="s">
        <v>23</v>
      </c>
      <c r="B41" s="142" t="s">
        <v>39</v>
      </c>
      <c r="C41" s="140"/>
      <c r="D41" s="140"/>
      <c r="E41" s="140"/>
      <c r="F41" s="140"/>
      <c r="G41" s="140"/>
      <c r="H41" s="140"/>
      <c r="I41" s="141"/>
      <c r="J41" s="16">
        <v>6.0000000000000001E-3</v>
      </c>
      <c r="K41" s="15">
        <f t="shared" si="0"/>
        <v>20.79</v>
      </c>
      <c r="L41" s="23"/>
    </row>
    <row r="42" spans="1:14" ht="12.75" x14ac:dyDescent="0.2">
      <c r="A42" s="6" t="s">
        <v>40</v>
      </c>
      <c r="B42" s="142" t="s">
        <v>41</v>
      </c>
      <c r="C42" s="140"/>
      <c r="D42" s="140"/>
      <c r="E42" s="140"/>
      <c r="F42" s="140"/>
      <c r="G42" s="140"/>
      <c r="H42" s="140"/>
      <c r="I42" s="141"/>
      <c r="J42" s="16">
        <v>2E-3</v>
      </c>
      <c r="K42" s="15">
        <f t="shared" si="0"/>
        <v>6.93</v>
      </c>
      <c r="L42" s="23"/>
    </row>
    <row r="43" spans="1:14" ht="12.75" x14ac:dyDescent="0.2">
      <c r="A43" s="6" t="s">
        <v>42</v>
      </c>
      <c r="B43" s="142" t="s">
        <v>43</v>
      </c>
      <c r="C43" s="140"/>
      <c r="D43" s="140"/>
      <c r="E43" s="140"/>
      <c r="F43" s="140"/>
      <c r="G43" s="140"/>
      <c r="H43" s="140"/>
      <c r="I43" s="141"/>
      <c r="J43" s="16">
        <v>0.08</v>
      </c>
      <c r="K43" s="15">
        <f t="shared" si="0"/>
        <v>277.17</v>
      </c>
      <c r="L43" s="23"/>
    </row>
    <row r="44" spans="1:14" ht="12.75" x14ac:dyDescent="0.2">
      <c r="A44" s="139" t="s">
        <v>44</v>
      </c>
      <c r="B44" s="140"/>
      <c r="C44" s="140"/>
      <c r="D44" s="140"/>
      <c r="E44" s="140"/>
      <c r="F44" s="140"/>
      <c r="G44" s="140"/>
      <c r="H44" s="140"/>
      <c r="I44" s="141"/>
      <c r="J44" s="17">
        <f>SUM(J36:J43)</f>
        <v>0.36800000000000005</v>
      </c>
      <c r="K44" s="60">
        <f>ROUND(SUM(K36:K43),2)</f>
        <v>1275</v>
      </c>
      <c r="L44" s="23"/>
    </row>
    <row r="45" spans="1:14" ht="12.75" x14ac:dyDescent="0.2">
      <c r="A45" s="161"/>
      <c r="B45" s="140"/>
      <c r="C45" s="140"/>
      <c r="D45" s="140"/>
      <c r="E45" s="140"/>
      <c r="F45" s="140"/>
      <c r="G45" s="140"/>
      <c r="H45" s="140"/>
      <c r="I45" s="140"/>
      <c r="J45" s="140"/>
      <c r="K45" s="140"/>
    </row>
    <row r="46" spans="1:14" ht="12.75" x14ac:dyDescent="0.2">
      <c r="A46" s="139" t="s">
        <v>45</v>
      </c>
      <c r="B46" s="140"/>
      <c r="C46" s="140"/>
      <c r="D46" s="140"/>
      <c r="E46" s="140"/>
      <c r="F46" s="140"/>
      <c r="G46" s="140"/>
      <c r="H46" s="140"/>
      <c r="I46" s="141"/>
      <c r="J46" s="17"/>
      <c r="K46" s="6" t="s">
        <v>4</v>
      </c>
    </row>
    <row r="47" spans="1:14" ht="12.75" x14ac:dyDescent="0.2">
      <c r="A47" s="6" t="s">
        <v>5</v>
      </c>
      <c r="B47" s="19" t="s">
        <v>112</v>
      </c>
      <c r="C47" s="19" t="s">
        <v>46</v>
      </c>
      <c r="D47" s="19">
        <v>0</v>
      </c>
      <c r="E47" s="19" t="s">
        <v>47</v>
      </c>
      <c r="F47" s="21">
        <v>0</v>
      </c>
      <c r="G47" s="19" t="s">
        <v>48</v>
      </c>
      <c r="H47" s="21">
        <v>0</v>
      </c>
      <c r="I47" s="19"/>
      <c r="J47" s="5" t="s">
        <v>49</v>
      </c>
      <c r="K47" s="15">
        <v>0</v>
      </c>
    </row>
    <row r="48" spans="1:14" ht="12.75" x14ac:dyDescent="0.2">
      <c r="A48" s="6" t="s">
        <v>7</v>
      </c>
      <c r="B48" s="22" t="s">
        <v>169</v>
      </c>
      <c r="C48" s="143" t="s">
        <v>50</v>
      </c>
      <c r="D48" s="141"/>
      <c r="E48" s="21">
        <v>805</v>
      </c>
      <c r="F48" s="20" t="s">
        <v>51</v>
      </c>
      <c r="G48" s="162">
        <v>0.2</v>
      </c>
      <c r="H48" s="163"/>
      <c r="I48" s="19"/>
      <c r="J48" s="5" t="s">
        <v>49</v>
      </c>
      <c r="K48" s="15">
        <f>ROUND(E48*(100%-G48),2)</f>
        <v>644</v>
      </c>
    </row>
    <row r="49" spans="1:26" s="3" customFormat="1" ht="12.75" x14ac:dyDescent="0.2">
      <c r="A49" s="6" t="s">
        <v>20</v>
      </c>
      <c r="B49" s="142" t="s">
        <v>124</v>
      </c>
      <c r="C49" s="140"/>
      <c r="D49" s="140"/>
      <c r="E49" s="140"/>
      <c r="F49" s="140"/>
      <c r="G49" s="140"/>
      <c r="H49" s="140"/>
      <c r="I49" s="141"/>
      <c r="J49" s="5" t="s">
        <v>49</v>
      </c>
      <c r="K49" s="15">
        <v>87.5</v>
      </c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3" customFormat="1" ht="12.75" x14ac:dyDescent="0.2">
      <c r="A50" s="6" t="s">
        <v>23</v>
      </c>
      <c r="B50" s="170" t="s">
        <v>121</v>
      </c>
      <c r="C50" s="140"/>
      <c r="D50" s="140"/>
      <c r="E50" s="140"/>
      <c r="F50" s="140"/>
      <c r="G50" s="140"/>
      <c r="H50" s="140"/>
      <c r="I50" s="141"/>
      <c r="J50" s="5" t="s">
        <v>49</v>
      </c>
      <c r="K50" s="15">
        <v>28</v>
      </c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" customFormat="1" ht="12.75" x14ac:dyDescent="0.2">
      <c r="A51" s="6" t="s">
        <v>40</v>
      </c>
      <c r="B51" s="142" t="s">
        <v>122</v>
      </c>
      <c r="C51" s="140"/>
      <c r="D51" s="140"/>
      <c r="E51" s="140"/>
      <c r="F51" s="140"/>
      <c r="G51" s="140"/>
      <c r="H51" s="140"/>
      <c r="I51" s="141"/>
      <c r="J51" s="5"/>
      <c r="K51" s="15">
        <v>28</v>
      </c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" customFormat="1" ht="12.75" x14ac:dyDescent="0.2">
      <c r="A52" s="139" t="s">
        <v>52</v>
      </c>
      <c r="B52" s="140"/>
      <c r="C52" s="140"/>
      <c r="D52" s="140"/>
      <c r="E52" s="140"/>
      <c r="F52" s="140"/>
      <c r="G52" s="140"/>
      <c r="H52" s="140"/>
      <c r="I52" s="140"/>
      <c r="J52" s="141"/>
      <c r="K52" s="60">
        <f>ROUND(SUM(K47:K51),2)</f>
        <v>787.5</v>
      </c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3" customFormat="1" ht="12.75" x14ac:dyDescent="0.2">
      <c r="A53" s="171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12.75" x14ac:dyDescent="0.2">
      <c r="A54" s="173" t="s">
        <v>53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9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" customFormat="1" ht="12.75" x14ac:dyDescent="0.2">
      <c r="A55" s="139" t="s">
        <v>54</v>
      </c>
      <c r="B55" s="140"/>
      <c r="C55" s="140"/>
      <c r="D55" s="140"/>
      <c r="E55" s="140"/>
      <c r="F55" s="140"/>
      <c r="G55" s="140"/>
      <c r="H55" s="140"/>
      <c r="I55" s="140"/>
      <c r="J55" s="141"/>
      <c r="K55" s="6" t="s">
        <v>4</v>
      </c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3" customFormat="1" ht="15.75" customHeight="1" x14ac:dyDescent="0.2">
      <c r="A56" s="6" t="s">
        <v>55</v>
      </c>
      <c r="B56" s="142" t="s">
        <v>56</v>
      </c>
      <c r="C56" s="140"/>
      <c r="D56" s="140"/>
      <c r="E56" s="140"/>
      <c r="F56" s="140"/>
      <c r="G56" s="140"/>
      <c r="H56" s="140"/>
      <c r="I56" s="140"/>
      <c r="J56" s="141"/>
      <c r="K56" s="15">
        <f>K32</f>
        <v>346.47</v>
      </c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" customFormat="1" ht="12.75" customHeight="1" x14ac:dyDescent="0.2">
      <c r="A57" s="6" t="s">
        <v>57</v>
      </c>
      <c r="B57" s="142" t="s">
        <v>58</v>
      </c>
      <c r="C57" s="140"/>
      <c r="D57" s="140"/>
      <c r="E57" s="140"/>
      <c r="F57" s="140"/>
      <c r="G57" s="140"/>
      <c r="H57" s="140"/>
      <c r="I57" s="140"/>
      <c r="J57" s="141"/>
      <c r="K57" s="15">
        <f>K44</f>
        <v>1275</v>
      </c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" customFormat="1" ht="13.5" customHeight="1" x14ac:dyDescent="0.2">
      <c r="A58" s="6" t="s">
        <v>59</v>
      </c>
      <c r="B58" s="142" t="s">
        <v>60</v>
      </c>
      <c r="C58" s="140"/>
      <c r="D58" s="140"/>
      <c r="E58" s="140"/>
      <c r="F58" s="140"/>
      <c r="G58" s="140"/>
      <c r="H58" s="140"/>
      <c r="I58" s="140"/>
      <c r="J58" s="141"/>
      <c r="K58" s="15">
        <f>K52</f>
        <v>787.5</v>
      </c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3" customFormat="1" ht="12.75" x14ac:dyDescent="0.2">
      <c r="A59" s="167" t="s">
        <v>61</v>
      </c>
      <c r="B59" s="148"/>
      <c r="C59" s="148"/>
      <c r="D59" s="148"/>
      <c r="E59" s="148"/>
      <c r="F59" s="148"/>
      <c r="G59" s="148"/>
      <c r="H59" s="148"/>
      <c r="I59" s="148"/>
      <c r="J59" s="149"/>
      <c r="K59" s="61">
        <f>ROUND(SUM(K56:K58),2)</f>
        <v>2408.9699999999998</v>
      </c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3" customFormat="1" ht="12.75" x14ac:dyDescent="0.2">
      <c r="A60" s="168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3" customFormat="1" ht="12.75" x14ac:dyDescent="0.2">
      <c r="A61" s="175" t="s">
        <v>62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" customFormat="1" ht="12.75" x14ac:dyDescent="0.2">
      <c r="A62" s="6">
        <v>3</v>
      </c>
      <c r="B62" s="139" t="s">
        <v>63</v>
      </c>
      <c r="C62" s="140"/>
      <c r="D62" s="140"/>
      <c r="E62" s="140"/>
      <c r="F62" s="140"/>
      <c r="G62" s="140"/>
      <c r="H62" s="140"/>
      <c r="I62" s="141"/>
      <c r="J62" s="6" t="s">
        <v>3</v>
      </c>
      <c r="K62" s="6" t="s">
        <v>4</v>
      </c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3" customFormat="1" ht="12.75" x14ac:dyDescent="0.2">
      <c r="A63" s="6" t="s">
        <v>5</v>
      </c>
      <c r="B63" s="142" t="s">
        <v>64</v>
      </c>
      <c r="C63" s="140"/>
      <c r="D63" s="140"/>
      <c r="E63" s="140"/>
      <c r="F63" s="140"/>
      <c r="G63" s="140"/>
      <c r="H63" s="140"/>
      <c r="I63" s="141"/>
      <c r="J63" s="16">
        <v>4.1999999999999997E-3</v>
      </c>
      <c r="K63" s="15">
        <f>ROUND($K$26*J63,2)</f>
        <v>13.1</v>
      </c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3" customFormat="1" ht="12.75" x14ac:dyDescent="0.2">
      <c r="A64" s="6" t="s">
        <v>7</v>
      </c>
      <c r="B64" s="142" t="s">
        <v>65</v>
      </c>
      <c r="C64" s="140"/>
      <c r="D64" s="140"/>
      <c r="E64" s="140"/>
      <c r="F64" s="140"/>
      <c r="G64" s="140"/>
      <c r="H64" s="140"/>
      <c r="I64" s="141"/>
      <c r="J64" s="16">
        <v>2.9999999999999997E-4</v>
      </c>
      <c r="K64" s="15">
        <f>ROUND(J64*K26,2)</f>
        <v>0.94</v>
      </c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2" customFormat="1" ht="12.75" x14ac:dyDescent="0.2">
      <c r="A65" s="6" t="s">
        <v>10</v>
      </c>
      <c r="B65" s="142" t="s">
        <v>66</v>
      </c>
      <c r="C65" s="140"/>
      <c r="D65" s="140"/>
      <c r="E65" s="140"/>
      <c r="F65" s="140"/>
      <c r="G65" s="140"/>
      <c r="H65" s="140"/>
      <c r="I65" s="141"/>
      <c r="J65" s="16">
        <v>1.9400000000000001E-2</v>
      </c>
      <c r="K65" s="15">
        <f>ROUND($K$26*J65,2)</f>
        <v>60.49</v>
      </c>
      <c r="L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" customFormat="1" ht="12.75" x14ac:dyDescent="0.2">
      <c r="A66" s="6" t="s">
        <v>14</v>
      </c>
      <c r="B66" s="142" t="s">
        <v>67</v>
      </c>
      <c r="C66" s="140"/>
      <c r="D66" s="140"/>
      <c r="E66" s="140"/>
      <c r="F66" s="140"/>
      <c r="G66" s="140"/>
      <c r="H66" s="140"/>
      <c r="I66" s="141"/>
      <c r="J66" s="18">
        <v>5.4000000000000003E-3</v>
      </c>
      <c r="K66" s="15">
        <f>ROUND(K65*J44,2)</f>
        <v>22.26</v>
      </c>
      <c r="L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" customFormat="1" ht="12.75" x14ac:dyDescent="0.2">
      <c r="A67" s="6" t="s">
        <v>20</v>
      </c>
      <c r="B67" s="142" t="s">
        <v>68</v>
      </c>
      <c r="C67" s="140"/>
      <c r="D67" s="140"/>
      <c r="E67" s="140"/>
      <c r="F67" s="140"/>
      <c r="G67" s="140"/>
      <c r="H67" s="140"/>
      <c r="I67" s="141"/>
      <c r="J67" s="16">
        <v>5.9999999999999995E-4</v>
      </c>
      <c r="K67" s="15">
        <f>ROUND($K$26*J67,2)</f>
        <v>1.87</v>
      </c>
      <c r="L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" customFormat="1" ht="12.75" x14ac:dyDescent="0.2">
      <c r="A68" s="167" t="s">
        <v>69</v>
      </c>
      <c r="B68" s="148"/>
      <c r="C68" s="148"/>
      <c r="D68" s="148"/>
      <c r="E68" s="148"/>
      <c r="F68" s="148"/>
      <c r="G68" s="148"/>
      <c r="H68" s="148"/>
      <c r="I68" s="149"/>
      <c r="J68" s="44">
        <f>ROUND(SUM(J63:J67),4)</f>
        <v>2.9899999999999999E-2</v>
      </c>
      <c r="K68" s="62">
        <f>ROUND(SUM(K63:K67),2)</f>
        <v>98.66</v>
      </c>
      <c r="L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" customFormat="1" ht="12.75" x14ac:dyDescent="0.2">
      <c r="A69" s="174"/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" customFormat="1" ht="12.75" x14ac:dyDescent="0.2">
      <c r="A70" s="175" t="s">
        <v>70</v>
      </c>
      <c r="B70" s="148"/>
      <c r="C70" s="148"/>
      <c r="D70" s="148"/>
      <c r="E70" s="148"/>
      <c r="F70" s="148"/>
      <c r="G70" s="148"/>
      <c r="H70" s="148"/>
      <c r="I70" s="148"/>
      <c r="J70" s="148"/>
      <c r="K70" s="149"/>
      <c r="L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" customFormat="1" ht="12.75" x14ac:dyDescent="0.2">
      <c r="A71" s="139" t="s">
        <v>71</v>
      </c>
      <c r="B71" s="140"/>
      <c r="C71" s="140"/>
      <c r="D71" s="140"/>
      <c r="E71" s="140"/>
      <c r="F71" s="140"/>
      <c r="G71" s="140"/>
      <c r="H71" s="140"/>
      <c r="I71" s="141"/>
      <c r="J71" s="6" t="s">
        <v>3</v>
      </c>
      <c r="K71" s="6" t="s">
        <v>4</v>
      </c>
      <c r="L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" customFormat="1" ht="12.75" x14ac:dyDescent="0.2">
      <c r="A72" s="6" t="s">
        <v>5</v>
      </c>
      <c r="B72" s="142" t="s">
        <v>72</v>
      </c>
      <c r="C72" s="140"/>
      <c r="D72" s="140"/>
      <c r="E72" s="140"/>
      <c r="F72" s="140"/>
      <c r="G72" s="140"/>
      <c r="H72" s="140"/>
      <c r="I72" s="141"/>
      <c r="J72" s="16">
        <v>3.6200000000000003E-2</v>
      </c>
      <c r="K72" s="15">
        <f>(K26+K44+K52)*J72</f>
        <v>187.54061600000003</v>
      </c>
      <c r="L72" s="1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" customFormat="1" ht="12.75" x14ac:dyDescent="0.2">
      <c r="A73" s="6" t="s">
        <v>7</v>
      </c>
      <c r="B73" s="142" t="s">
        <v>73</v>
      </c>
      <c r="C73" s="140"/>
      <c r="D73" s="140"/>
      <c r="E73" s="140"/>
      <c r="F73" s="140"/>
      <c r="G73" s="140"/>
      <c r="H73" s="140"/>
      <c r="I73" s="141"/>
      <c r="J73" s="16">
        <v>2.0199999999999999E-2</v>
      </c>
      <c r="K73" s="15">
        <f>(K26+K44+K52)*J73</f>
        <v>104.649736</v>
      </c>
      <c r="L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" customFormat="1" ht="12.75" x14ac:dyDescent="0.2">
      <c r="A74" s="139" t="s">
        <v>74</v>
      </c>
      <c r="B74" s="140"/>
      <c r="C74" s="140"/>
      <c r="D74" s="140"/>
      <c r="E74" s="140"/>
      <c r="F74" s="140"/>
      <c r="G74" s="140"/>
      <c r="H74" s="140"/>
      <c r="I74" s="141"/>
      <c r="J74" s="17">
        <f>TRUNC(SUM(J72:J73),4)</f>
        <v>5.6399999999999999E-2</v>
      </c>
      <c r="K74" s="60">
        <f>ROUND(SUM(K72:K73),2)</f>
        <v>292.19</v>
      </c>
      <c r="L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" customFormat="1" ht="12.75" x14ac:dyDescent="0.2">
      <c r="A75" s="176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" customFormat="1" ht="12.75" x14ac:dyDescent="0.2">
      <c r="A76" s="139" t="s">
        <v>75</v>
      </c>
      <c r="B76" s="140"/>
      <c r="C76" s="140"/>
      <c r="D76" s="140"/>
      <c r="E76" s="140"/>
      <c r="F76" s="140"/>
      <c r="G76" s="140"/>
      <c r="H76" s="140"/>
      <c r="I76" s="141"/>
      <c r="J76" s="6" t="s">
        <v>3</v>
      </c>
      <c r="K76" s="6" t="s">
        <v>4</v>
      </c>
      <c r="L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" customFormat="1" ht="12.75" x14ac:dyDescent="0.2">
      <c r="A77" s="6" t="s">
        <v>5</v>
      </c>
      <c r="B77" s="142" t="s">
        <v>76</v>
      </c>
      <c r="C77" s="140"/>
      <c r="D77" s="140"/>
      <c r="E77" s="140"/>
      <c r="F77" s="140"/>
      <c r="G77" s="140"/>
      <c r="H77" s="140"/>
      <c r="I77" s="141"/>
      <c r="J77" s="16">
        <v>0</v>
      </c>
      <c r="K77" s="15">
        <f>ROUND($K$26*J77,2)</f>
        <v>0</v>
      </c>
      <c r="L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" customFormat="1" ht="12.75" x14ac:dyDescent="0.2">
      <c r="A78" s="139" t="s">
        <v>77</v>
      </c>
      <c r="B78" s="140"/>
      <c r="C78" s="140"/>
      <c r="D78" s="140"/>
      <c r="E78" s="140"/>
      <c r="F78" s="140"/>
      <c r="G78" s="140"/>
      <c r="H78" s="140"/>
      <c r="I78" s="141"/>
      <c r="J78" s="17">
        <f>TRUNC(SUM(J77),4)</f>
        <v>0</v>
      </c>
      <c r="K78" s="60">
        <f>TRUNC(SUM(K77),2)</f>
        <v>0</v>
      </c>
      <c r="L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" customFormat="1" ht="12.75" x14ac:dyDescent="0.2">
      <c r="A79" s="176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" customFormat="1" ht="12.75" x14ac:dyDescent="0.2">
      <c r="A80" s="173" t="s">
        <v>78</v>
      </c>
      <c r="B80" s="148"/>
      <c r="C80" s="148"/>
      <c r="D80" s="148"/>
      <c r="E80" s="148"/>
      <c r="F80" s="148"/>
      <c r="G80" s="148"/>
      <c r="H80" s="148"/>
      <c r="I80" s="148"/>
      <c r="J80" s="148"/>
      <c r="K80" s="149"/>
      <c r="L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3" customFormat="1" ht="12.75" x14ac:dyDescent="0.2">
      <c r="A81" s="139" t="s">
        <v>79</v>
      </c>
      <c r="B81" s="140"/>
      <c r="C81" s="140"/>
      <c r="D81" s="140"/>
      <c r="E81" s="140"/>
      <c r="F81" s="140"/>
      <c r="G81" s="140"/>
      <c r="H81" s="140"/>
      <c r="I81" s="140"/>
      <c r="J81" s="141"/>
      <c r="K81" s="6" t="s">
        <v>4</v>
      </c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3" customFormat="1" ht="13.5" customHeight="1" x14ac:dyDescent="0.2">
      <c r="A82" s="6" t="s">
        <v>80</v>
      </c>
      <c r="B82" s="142" t="s">
        <v>81</v>
      </c>
      <c r="C82" s="140"/>
      <c r="D82" s="140"/>
      <c r="E82" s="140"/>
      <c r="F82" s="140"/>
      <c r="G82" s="140"/>
      <c r="H82" s="140"/>
      <c r="I82" s="140"/>
      <c r="J82" s="141"/>
      <c r="K82" s="15">
        <f>K74</f>
        <v>292.19</v>
      </c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3" customFormat="1" ht="12.75" customHeight="1" x14ac:dyDescent="0.2">
      <c r="A83" s="6" t="s">
        <v>82</v>
      </c>
      <c r="B83" s="142" t="s">
        <v>83</v>
      </c>
      <c r="C83" s="140"/>
      <c r="D83" s="140"/>
      <c r="E83" s="140"/>
      <c r="F83" s="140"/>
      <c r="G83" s="140"/>
      <c r="H83" s="140"/>
      <c r="I83" s="140"/>
      <c r="J83" s="141"/>
      <c r="K83" s="15">
        <f>K78</f>
        <v>0</v>
      </c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3" customFormat="1" ht="12.75" x14ac:dyDescent="0.2">
      <c r="A84" s="167" t="s">
        <v>84</v>
      </c>
      <c r="B84" s="148"/>
      <c r="C84" s="148"/>
      <c r="D84" s="148"/>
      <c r="E84" s="148"/>
      <c r="F84" s="148"/>
      <c r="G84" s="148"/>
      <c r="H84" s="148"/>
      <c r="I84" s="148"/>
      <c r="J84" s="149"/>
      <c r="K84" s="62">
        <f>TRUNC(SUM(K82:K83),2)</f>
        <v>292.19</v>
      </c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3" customFormat="1" ht="12.75" x14ac:dyDescent="0.2">
      <c r="A85" s="176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3" customFormat="1" ht="12.75" x14ac:dyDescent="0.2">
      <c r="A86" s="175" t="s">
        <v>85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9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3" customFormat="1" ht="12.75" x14ac:dyDescent="0.2">
      <c r="A87" s="6">
        <v>5</v>
      </c>
      <c r="B87" s="139" t="s">
        <v>86</v>
      </c>
      <c r="C87" s="140"/>
      <c r="D87" s="140"/>
      <c r="E87" s="140"/>
      <c r="F87" s="140"/>
      <c r="G87" s="140"/>
      <c r="H87" s="140"/>
      <c r="I87" s="141"/>
      <c r="J87" s="6"/>
      <c r="K87" s="6" t="s">
        <v>4</v>
      </c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3" customFormat="1" ht="12.75" x14ac:dyDescent="0.2">
      <c r="A88" s="6" t="s">
        <v>5</v>
      </c>
      <c r="B88" s="182" t="s">
        <v>117</v>
      </c>
      <c r="C88" s="140"/>
      <c r="D88" s="140"/>
      <c r="E88" s="140"/>
      <c r="F88" s="140"/>
      <c r="G88" s="140"/>
      <c r="H88" s="140"/>
      <c r="I88" s="141"/>
      <c r="J88" s="6" t="s">
        <v>49</v>
      </c>
      <c r="K88" s="60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3" customFormat="1" ht="12.75" customHeight="1" x14ac:dyDescent="0.2">
      <c r="A89" s="6" t="s">
        <v>7</v>
      </c>
      <c r="B89" s="204" t="s">
        <v>120</v>
      </c>
      <c r="C89" s="205"/>
      <c r="D89" s="205"/>
      <c r="E89" s="205"/>
      <c r="F89" s="205"/>
      <c r="G89" s="205"/>
      <c r="H89" s="205"/>
      <c r="I89" s="206"/>
      <c r="J89" s="207"/>
      <c r="K89" s="208">
        <v>20</v>
      </c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3" customFormat="1" ht="12.75" customHeight="1" x14ac:dyDescent="0.2">
      <c r="A90" s="6" t="s">
        <v>10</v>
      </c>
      <c r="B90" s="204" t="s">
        <v>130</v>
      </c>
      <c r="C90" s="205"/>
      <c r="D90" s="205"/>
      <c r="E90" s="205"/>
      <c r="F90" s="205"/>
      <c r="G90" s="205"/>
      <c r="H90" s="205"/>
      <c r="I90" s="206"/>
      <c r="J90" s="209"/>
      <c r="K90" s="208">
        <v>40</v>
      </c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3" customFormat="1" ht="12.75" customHeight="1" x14ac:dyDescent="0.2">
      <c r="A91" s="6"/>
      <c r="B91" s="142"/>
      <c r="C91" s="177"/>
      <c r="D91" s="177"/>
      <c r="E91" s="177"/>
      <c r="F91" s="177"/>
      <c r="G91" s="177"/>
      <c r="H91" s="177"/>
      <c r="I91" s="178"/>
      <c r="J91" s="5"/>
      <c r="K91" s="15">
        <f>ROUND(H91*F91/12,2)</f>
        <v>0</v>
      </c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3" customFormat="1" ht="12.75" customHeight="1" x14ac:dyDescent="0.2">
      <c r="A92" s="6"/>
      <c r="B92" s="142"/>
      <c r="C92" s="177"/>
      <c r="D92" s="177"/>
      <c r="E92" s="177"/>
      <c r="F92" s="177"/>
      <c r="G92" s="177"/>
      <c r="H92" s="177"/>
      <c r="I92" s="178"/>
      <c r="J92" s="5"/>
      <c r="K92" s="15">
        <f>ROUND(H92*F92/12,2)</f>
        <v>0</v>
      </c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3" customFormat="1" ht="12.75" customHeight="1" x14ac:dyDescent="0.2">
      <c r="A93" s="6"/>
      <c r="B93" s="179"/>
      <c r="C93" s="180"/>
      <c r="D93" s="180"/>
      <c r="E93" s="180"/>
      <c r="F93" s="180"/>
      <c r="G93" s="180"/>
      <c r="H93" s="180"/>
      <c r="I93" s="181"/>
      <c r="J93" s="5"/>
      <c r="K93" s="15">
        <f>ROUND(H93*F93/12,2)</f>
        <v>0</v>
      </c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3" customFormat="1" ht="12.75" x14ac:dyDescent="0.2">
      <c r="A94" s="167" t="s">
        <v>87</v>
      </c>
      <c r="B94" s="148"/>
      <c r="C94" s="148"/>
      <c r="D94" s="148"/>
      <c r="E94" s="148"/>
      <c r="F94" s="148"/>
      <c r="G94" s="148"/>
      <c r="H94" s="148"/>
      <c r="I94" s="149"/>
      <c r="J94" s="44" t="s">
        <v>49</v>
      </c>
      <c r="K94" s="62">
        <f>ROUND(SUM(K89:K93),2)</f>
        <v>60</v>
      </c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3" customFormat="1" ht="12.75" x14ac:dyDescent="0.2">
      <c r="A95" s="176"/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3" customFormat="1" ht="12.75" x14ac:dyDescent="0.2">
      <c r="A96" s="175" t="s">
        <v>113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49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13" ht="12.75" x14ac:dyDescent="0.2">
      <c r="A97" s="6">
        <v>6</v>
      </c>
      <c r="B97" s="139" t="s">
        <v>88</v>
      </c>
      <c r="C97" s="140"/>
      <c r="D97" s="140"/>
      <c r="E97" s="140"/>
      <c r="F97" s="140"/>
      <c r="G97" s="140"/>
      <c r="H97" s="140"/>
      <c r="I97" s="141"/>
      <c r="J97" s="6" t="s">
        <v>3</v>
      </c>
      <c r="K97" s="6" t="s">
        <v>4</v>
      </c>
    </row>
    <row r="98" spans="1:13" ht="12.75" x14ac:dyDescent="0.2">
      <c r="A98" s="6" t="s">
        <v>5</v>
      </c>
      <c r="B98" s="142" t="s">
        <v>89</v>
      </c>
      <c r="C98" s="140"/>
      <c r="D98" s="140"/>
      <c r="E98" s="140"/>
      <c r="F98" s="140"/>
      <c r="G98" s="140"/>
      <c r="H98" s="140"/>
      <c r="I98" s="141"/>
      <c r="J98" s="90"/>
      <c r="K98" s="15">
        <f>ROUND(J98*K113,2)</f>
        <v>0</v>
      </c>
    </row>
    <row r="99" spans="1:13" ht="12.75" x14ac:dyDescent="0.2">
      <c r="A99" s="6" t="s">
        <v>7</v>
      </c>
      <c r="B99" s="142" t="s">
        <v>98</v>
      </c>
      <c r="C99" s="140"/>
      <c r="D99" s="140"/>
      <c r="E99" s="140"/>
      <c r="F99" s="140"/>
      <c r="G99" s="140"/>
      <c r="H99" s="140"/>
      <c r="I99" s="141"/>
      <c r="J99" s="90"/>
      <c r="K99" s="15">
        <f>ROUND(J99*(K98+K113),2)</f>
        <v>0</v>
      </c>
    </row>
    <row r="100" spans="1:13" ht="12.75" x14ac:dyDescent="0.2">
      <c r="A100" s="6" t="s">
        <v>10</v>
      </c>
      <c r="B100" s="191" t="s">
        <v>90</v>
      </c>
      <c r="C100" s="140"/>
      <c r="D100" s="140"/>
      <c r="E100" s="140"/>
      <c r="F100" s="140"/>
      <c r="G100" s="140"/>
      <c r="H100" s="140"/>
      <c r="I100" s="141"/>
      <c r="J100" s="16"/>
      <c r="K100" s="15"/>
    </row>
    <row r="101" spans="1:13" ht="12.75" x14ac:dyDescent="0.2">
      <c r="A101" s="6"/>
      <c r="B101" s="142" t="s">
        <v>91</v>
      </c>
      <c r="C101" s="140"/>
      <c r="D101" s="140"/>
      <c r="E101" s="140"/>
      <c r="F101" s="140"/>
      <c r="G101" s="140"/>
      <c r="H101" s="140"/>
      <c r="I101" s="141"/>
      <c r="J101" s="14">
        <v>1.6500000000000001E-2</v>
      </c>
      <c r="K101" s="15">
        <f>((K$98+K$99+K$113)*J101)/(100%-J$101)</f>
        <v>100.29181494661921</v>
      </c>
      <c r="L101" s="13"/>
    </row>
    <row r="102" spans="1:13" ht="12.75" x14ac:dyDescent="0.2">
      <c r="A102" s="6"/>
      <c r="B102" s="192" t="s">
        <v>92</v>
      </c>
      <c r="C102" s="193"/>
      <c r="D102" s="193"/>
      <c r="E102" s="193"/>
      <c r="F102" s="193"/>
      <c r="G102" s="193"/>
      <c r="H102" s="193"/>
      <c r="I102" s="194"/>
      <c r="J102" s="12">
        <v>7.5999999999999998E-2</v>
      </c>
      <c r="K102" s="15">
        <f>((K$98+K$99+K$113)*J102)/(100%-J102)</f>
        <v>491.69696969696963</v>
      </c>
    </row>
    <row r="103" spans="1:13" ht="12.75" x14ac:dyDescent="0.2">
      <c r="A103" s="11"/>
      <c r="B103" s="187" t="s">
        <v>123</v>
      </c>
      <c r="C103" s="187"/>
      <c r="D103" s="188" t="s">
        <v>97</v>
      </c>
      <c r="E103" s="189"/>
      <c r="F103" s="189"/>
      <c r="G103" s="189"/>
      <c r="H103" s="190"/>
      <c r="I103" s="10">
        <f>ROUND(K58+K112+K98+K99,2)</f>
        <v>847.5</v>
      </c>
      <c r="J103" s="9">
        <v>0.05</v>
      </c>
      <c r="K103" s="60">
        <f>ROUND(J103*I103,2)</f>
        <v>42.38</v>
      </c>
    </row>
    <row r="104" spans="1:13" ht="12.75" x14ac:dyDescent="0.2">
      <c r="A104" s="167" t="s">
        <v>93</v>
      </c>
      <c r="B104" s="137"/>
      <c r="C104" s="137"/>
      <c r="D104" s="137"/>
      <c r="E104" s="137"/>
      <c r="F104" s="137"/>
      <c r="G104" s="137"/>
      <c r="H104" s="137"/>
      <c r="I104" s="138"/>
      <c r="J104" s="45">
        <f>SUM(J98:J103)</f>
        <v>0.14250000000000002</v>
      </c>
      <c r="K104" s="62">
        <f>ROUND(SUM(K98:K103),2)</f>
        <v>634.37</v>
      </c>
    </row>
    <row r="105" spans="1:13" ht="12.75" x14ac:dyDescent="0.2">
      <c r="A105" s="8"/>
      <c r="B105" s="180"/>
      <c r="C105" s="172"/>
      <c r="D105" s="172"/>
      <c r="E105" s="172"/>
      <c r="F105" s="172"/>
      <c r="G105" s="172"/>
      <c r="H105" s="172"/>
      <c r="I105" s="172"/>
      <c r="J105" s="172"/>
      <c r="K105" s="172"/>
    </row>
    <row r="106" spans="1:13" ht="12.75" x14ac:dyDescent="0.2">
      <c r="A106" s="173" t="s">
        <v>114</v>
      </c>
      <c r="B106" s="148"/>
      <c r="C106" s="148"/>
      <c r="D106" s="148"/>
      <c r="E106" s="148"/>
      <c r="F106" s="148"/>
      <c r="G106" s="148"/>
      <c r="H106" s="148"/>
      <c r="I106" s="148"/>
      <c r="J106" s="148"/>
      <c r="K106" s="149"/>
      <c r="M106" s="7"/>
    </row>
    <row r="107" spans="1:13" ht="12.75" x14ac:dyDescent="0.2">
      <c r="A107" s="139" t="s">
        <v>94</v>
      </c>
      <c r="B107" s="140"/>
      <c r="C107" s="140"/>
      <c r="D107" s="140"/>
      <c r="E107" s="140"/>
      <c r="F107" s="140"/>
      <c r="G107" s="140"/>
      <c r="H107" s="140"/>
      <c r="I107" s="140"/>
      <c r="J107" s="141"/>
      <c r="K107" s="6" t="s">
        <v>4</v>
      </c>
    </row>
    <row r="108" spans="1:13" ht="12.75" x14ac:dyDescent="0.2">
      <c r="A108" s="5" t="s">
        <v>5</v>
      </c>
      <c r="B108" s="142" t="str">
        <f>A18</f>
        <v>MÓDULO 1 - COMPOSIÇÃO DA REMUNERAÇÃO</v>
      </c>
      <c r="C108" s="140"/>
      <c r="D108" s="140"/>
      <c r="E108" s="140"/>
      <c r="F108" s="140"/>
      <c r="G108" s="140"/>
      <c r="H108" s="140"/>
      <c r="I108" s="140"/>
      <c r="J108" s="141"/>
      <c r="K108" s="63">
        <f>K26</f>
        <v>3118.18</v>
      </c>
    </row>
    <row r="109" spans="1:13" ht="12.75" x14ac:dyDescent="0.2">
      <c r="A109" s="5" t="s">
        <v>7</v>
      </c>
      <c r="B109" s="142" t="str">
        <f>A28</f>
        <v>MÓDULO 2 – ENCARGOS E BENEFÍCIOS ANUAIS, MENSAIS E DIÁRIOS</v>
      </c>
      <c r="C109" s="140"/>
      <c r="D109" s="140"/>
      <c r="E109" s="140"/>
      <c r="F109" s="140"/>
      <c r="G109" s="140"/>
      <c r="H109" s="140"/>
      <c r="I109" s="140"/>
      <c r="J109" s="141"/>
      <c r="K109" s="63">
        <f>K59</f>
        <v>2408.9699999999998</v>
      </c>
    </row>
    <row r="110" spans="1:13" ht="12.75" x14ac:dyDescent="0.2">
      <c r="A110" s="5" t="s">
        <v>10</v>
      </c>
      <c r="B110" s="142" t="str">
        <f>A61</f>
        <v>MÓDULO 3 – PROVISÃO PARA RESCISÃO</v>
      </c>
      <c r="C110" s="140"/>
      <c r="D110" s="140"/>
      <c r="E110" s="140"/>
      <c r="F110" s="140"/>
      <c r="G110" s="140"/>
      <c r="H110" s="140"/>
      <c r="I110" s="140"/>
      <c r="J110" s="141"/>
      <c r="K110" s="63">
        <f>K68</f>
        <v>98.66</v>
      </c>
      <c r="M110" s="7"/>
    </row>
    <row r="111" spans="1:13" ht="12.75" x14ac:dyDescent="0.2">
      <c r="A111" s="5" t="s">
        <v>14</v>
      </c>
      <c r="B111" s="142" t="str">
        <f>A70</f>
        <v>MÓDULO 4 – CUSTO DE REPOSIÇÃO DO PROFISSIONAL AUSENTE</v>
      </c>
      <c r="C111" s="140"/>
      <c r="D111" s="140"/>
      <c r="E111" s="140"/>
      <c r="F111" s="140"/>
      <c r="G111" s="140"/>
      <c r="H111" s="140"/>
      <c r="I111" s="140"/>
      <c r="J111" s="141"/>
      <c r="K111" s="63">
        <f>K84</f>
        <v>292.19</v>
      </c>
      <c r="M111" s="7"/>
    </row>
    <row r="112" spans="1:13" ht="12.75" x14ac:dyDescent="0.2">
      <c r="A112" s="5" t="s">
        <v>20</v>
      </c>
      <c r="B112" s="142" t="str">
        <f>A86</f>
        <v>MÓDULO 5 – INSUMOS DIVERSOS</v>
      </c>
      <c r="C112" s="140"/>
      <c r="D112" s="140"/>
      <c r="E112" s="140"/>
      <c r="F112" s="140"/>
      <c r="G112" s="140"/>
      <c r="H112" s="140"/>
      <c r="I112" s="140"/>
      <c r="J112" s="141"/>
      <c r="K112" s="63">
        <f>K94</f>
        <v>60</v>
      </c>
    </row>
    <row r="113" spans="1:26" s="3" customFormat="1" ht="12.75" x14ac:dyDescent="0.2">
      <c r="A113" s="6"/>
      <c r="B113" s="139" t="s">
        <v>95</v>
      </c>
      <c r="C113" s="140"/>
      <c r="D113" s="140"/>
      <c r="E113" s="140"/>
      <c r="F113" s="140"/>
      <c r="G113" s="140"/>
      <c r="H113" s="140"/>
      <c r="I113" s="140"/>
      <c r="J113" s="141"/>
      <c r="K113" s="64">
        <f>TRUNC(SUM(K108:K112),2)</f>
        <v>5978</v>
      </c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s="3" customFormat="1" ht="12.75" x14ac:dyDescent="0.2">
      <c r="A114" s="5" t="s">
        <v>23</v>
      </c>
      <c r="B114" s="142" t="str">
        <f>A96</f>
        <v>MÓDULO 6 – CUSTOS INDIRETOS, TRIBUTOS E LUCRO (CITL)</v>
      </c>
      <c r="C114" s="140"/>
      <c r="D114" s="140"/>
      <c r="E114" s="140"/>
      <c r="F114" s="140"/>
      <c r="G114" s="140"/>
      <c r="H114" s="140"/>
      <c r="I114" s="140"/>
      <c r="J114" s="141"/>
      <c r="K114" s="63">
        <f>K104</f>
        <v>634.37</v>
      </c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3" customFormat="1" ht="12.75" x14ac:dyDescent="0.2">
      <c r="A115" s="167" t="s">
        <v>115</v>
      </c>
      <c r="B115" s="148"/>
      <c r="C115" s="148"/>
      <c r="D115" s="148"/>
      <c r="E115" s="148"/>
      <c r="F115" s="148"/>
      <c r="G115" s="148"/>
      <c r="H115" s="148"/>
      <c r="I115" s="148"/>
      <c r="J115" s="149"/>
      <c r="K115" s="61">
        <f>TRUNC(SUM(K113:K114),2)</f>
        <v>6612.37</v>
      </c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3" customFormat="1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5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3" customFormat="1" ht="12.75" x14ac:dyDescent="0.2">
      <c r="A117" s="183" t="s">
        <v>116</v>
      </c>
      <c r="B117" s="184"/>
      <c r="C117" s="184"/>
      <c r="D117" s="184"/>
      <c r="E117" s="184"/>
      <c r="F117" s="184"/>
      <c r="G117" s="184"/>
      <c r="H117" s="184"/>
      <c r="I117" s="184"/>
      <c r="J117" s="185"/>
      <c r="K117" s="66">
        <f>K115*H7</f>
        <v>6612.37</v>
      </c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3" customFormat="1" ht="12.75" x14ac:dyDescent="0.2">
      <c r="A118" s="186" t="s">
        <v>134</v>
      </c>
      <c r="B118" s="186"/>
      <c r="C118" s="186"/>
      <c r="D118" s="186"/>
      <c r="E118" s="186"/>
      <c r="F118" s="186"/>
      <c r="G118" s="186"/>
      <c r="H118" s="186"/>
      <c r="I118" s="186"/>
      <c r="J118" s="186"/>
      <c r="K118" s="67">
        <f>K117*12</f>
        <v>79348.44</v>
      </c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3" customFormat="1" ht="12.75" x14ac:dyDescent="0.2">
      <c r="A119" s="1"/>
      <c r="B119" s="1"/>
      <c r="C119" s="1"/>
      <c r="D119" s="1"/>
      <c r="E119" s="1"/>
      <c r="F119" s="1"/>
      <c r="G119" s="1"/>
      <c r="H119" s="1"/>
      <c r="I119" s="4" t="s">
        <v>96</v>
      </c>
      <c r="J119" s="1"/>
      <c r="K119" s="68">
        <f>K115/K20</f>
        <v>2.1205851311953352</v>
      </c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3" customFormat="1" ht="13.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8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3" customFormat="1" ht="13.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8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3" customFormat="1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8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3" customFormat="1" ht="13.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8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3" customFormat="1" ht="13.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8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3" customFormat="1" ht="13.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8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3" customFormat="1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8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3" customFormat="1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8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3" customFormat="1" ht="13.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8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3" customFormat="1" ht="13.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8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15" customHeight="1" x14ac:dyDescent="0.2"/>
    <row r="131" spans="1:26" ht="13.15" customHeight="1" x14ac:dyDescent="0.2"/>
    <row r="132" spans="1:26" ht="13.15" customHeight="1" x14ac:dyDescent="0.2"/>
    <row r="133" spans="1:26" ht="13.15" customHeight="1" x14ac:dyDescent="0.2"/>
    <row r="134" spans="1:26" ht="13.15" customHeight="1" x14ac:dyDescent="0.2"/>
    <row r="135" spans="1:26" ht="13.15" customHeight="1" x14ac:dyDescent="0.2"/>
    <row r="136" spans="1:26" ht="13.15" customHeight="1" x14ac:dyDescent="0.2"/>
    <row r="137" spans="1:26" ht="13.15" customHeight="1" x14ac:dyDescent="0.2"/>
    <row r="138" spans="1:26" ht="13.15" customHeight="1" x14ac:dyDescent="0.2"/>
    <row r="139" spans="1:26" ht="12.75" x14ac:dyDescent="0.2"/>
    <row r="140" spans="1:26" ht="13.9" customHeight="1" x14ac:dyDescent="0.2"/>
    <row r="141" spans="1:26" ht="13.15" customHeight="1" x14ac:dyDescent="0.2"/>
    <row r="142" spans="1:26" ht="12.75" x14ac:dyDescent="0.2"/>
    <row r="143" spans="1:26" ht="12.75" x14ac:dyDescent="0.2"/>
    <row r="144" spans="1:26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</sheetData>
  <mergeCells count="127">
    <mergeCell ref="B103:C103"/>
    <mergeCell ref="D103:H103"/>
    <mergeCell ref="A104:I104"/>
    <mergeCell ref="B105:K105"/>
    <mergeCell ref="A106:K106"/>
    <mergeCell ref="A107:J107"/>
    <mergeCell ref="B97:I97"/>
    <mergeCell ref="B98:I98"/>
    <mergeCell ref="B99:I99"/>
    <mergeCell ref="B100:I100"/>
    <mergeCell ref="B101:I101"/>
    <mergeCell ref="B102:I102"/>
    <mergeCell ref="B114:J114"/>
    <mergeCell ref="A115:J115"/>
    <mergeCell ref="A117:J117"/>
    <mergeCell ref="A118:J118"/>
    <mergeCell ref="B108:J108"/>
    <mergeCell ref="B109:J109"/>
    <mergeCell ref="B110:J110"/>
    <mergeCell ref="B111:J111"/>
    <mergeCell ref="B112:J112"/>
    <mergeCell ref="B113:J113"/>
    <mergeCell ref="B92:I92"/>
    <mergeCell ref="B93:I93"/>
    <mergeCell ref="A94:I94"/>
    <mergeCell ref="A95:K95"/>
    <mergeCell ref="A96:K96"/>
    <mergeCell ref="A85:K85"/>
    <mergeCell ref="A86:K86"/>
    <mergeCell ref="B87:I87"/>
    <mergeCell ref="B88:I88"/>
    <mergeCell ref="B89:I89"/>
    <mergeCell ref="B90:I90"/>
    <mergeCell ref="B91:I91"/>
    <mergeCell ref="A79:K79"/>
    <mergeCell ref="A80:K80"/>
    <mergeCell ref="A81:J81"/>
    <mergeCell ref="B82:J82"/>
    <mergeCell ref="B83:J83"/>
    <mergeCell ref="A84:J84"/>
    <mergeCell ref="B73:I73"/>
    <mergeCell ref="A74:I74"/>
    <mergeCell ref="A75:K75"/>
    <mergeCell ref="A76:I76"/>
    <mergeCell ref="B77:I77"/>
    <mergeCell ref="A78:I78"/>
    <mergeCell ref="B67:I67"/>
    <mergeCell ref="A68:I68"/>
    <mergeCell ref="A69:K69"/>
    <mergeCell ref="A70:K70"/>
    <mergeCell ref="A71:I71"/>
    <mergeCell ref="B72:I72"/>
    <mergeCell ref="A61:K61"/>
    <mergeCell ref="B62:I62"/>
    <mergeCell ref="B63:I63"/>
    <mergeCell ref="B64:I64"/>
    <mergeCell ref="B65:I65"/>
    <mergeCell ref="B66:I66"/>
    <mergeCell ref="A55:J55"/>
    <mergeCell ref="B56:J56"/>
    <mergeCell ref="B57:J57"/>
    <mergeCell ref="B58:J58"/>
    <mergeCell ref="A59:J59"/>
    <mergeCell ref="A60:K60"/>
    <mergeCell ref="B49:I49"/>
    <mergeCell ref="B50:I50"/>
    <mergeCell ref="B51:I51"/>
    <mergeCell ref="A52:J52"/>
    <mergeCell ref="A53:K53"/>
    <mergeCell ref="A54:K54"/>
    <mergeCell ref="B43:I43"/>
    <mergeCell ref="A44:I44"/>
    <mergeCell ref="A45:K45"/>
    <mergeCell ref="A46:I46"/>
    <mergeCell ref="C48:D48"/>
    <mergeCell ref="G48:H48"/>
    <mergeCell ref="B36:I36"/>
    <mergeCell ref="B37:I37"/>
    <mergeCell ref="B39:I39"/>
    <mergeCell ref="B40:I40"/>
    <mergeCell ref="B41:I41"/>
    <mergeCell ref="B42:I42"/>
    <mergeCell ref="B30:I30"/>
    <mergeCell ref="B31:I31"/>
    <mergeCell ref="A32:I32"/>
    <mergeCell ref="A33:K33"/>
    <mergeCell ref="A34:I34"/>
    <mergeCell ref="B35:I35"/>
    <mergeCell ref="C24:I24"/>
    <mergeCell ref="B25:I25"/>
    <mergeCell ref="A26:J26"/>
    <mergeCell ref="A27:K27"/>
    <mergeCell ref="A28:K28"/>
    <mergeCell ref="A29:I29"/>
    <mergeCell ref="A17:K17"/>
    <mergeCell ref="A18:K18"/>
    <mergeCell ref="B19:I19"/>
    <mergeCell ref="B20:I20"/>
    <mergeCell ref="C21:I21"/>
    <mergeCell ref="C22:E22"/>
    <mergeCell ref="G22:I22"/>
    <mergeCell ref="A14:G14"/>
    <mergeCell ref="H14:K14"/>
    <mergeCell ref="A15:G15"/>
    <mergeCell ref="H15:K15"/>
    <mergeCell ref="A16:G16"/>
    <mergeCell ref="H16:K16"/>
    <mergeCell ref="A12:F12"/>
    <mergeCell ref="H12:K12"/>
    <mergeCell ref="A13:E13"/>
    <mergeCell ref="H13:K13"/>
    <mergeCell ref="A6:G6"/>
    <mergeCell ref="H6:K6"/>
    <mergeCell ref="A7:G7"/>
    <mergeCell ref="A8:G8"/>
    <mergeCell ref="H8:K8"/>
    <mergeCell ref="A9:G9"/>
    <mergeCell ref="H9:K9"/>
    <mergeCell ref="A1:K1"/>
    <mergeCell ref="A2:B2"/>
    <mergeCell ref="C2:K2"/>
    <mergeCell ref="A3:K3"/>
    <mergeCell ref="A4:K4"/>
    <mergeCell ref="A5:G5"/>
    <mergeCell ref="H5:K5"/>
    <mergeCell ref="A10:K10"/>
    <mergeCell ref="A11:K11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1" manualBreakCount="1">
    <brk id="102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DDB1D-82A1-4658-875F-B55D5DD343CF}">
  <dimension ref="A1:E22"/>
  <sheetViews>
    <sheetView tabSelected="1" workbookViewId="0">
      <selection activeCell="I20" sqref="I20"/>
    </sheetView>
  </sheetViews>
  <sheetFormatPr defaultRowHeight="12.75" x14ac:dyDescent="0.2"/>
  <cols>
    <col min="1" max="1" width="34.28515625" style="218" customWidth="1"/>
    <col min="2" max="2" width="23.85546875" style="218" customWidth="1"/>
    <col min="3" max="3" width="11.5703125" style="218" customWidth="1"/>
    <col min="4" max="4" width="15.28515625" style="218" customWidth="1"/>
    <col min="5" max="16384" width="9.140625" style="218"/>
  </cols>
  <sheetData>
    <row r="1" spans="1:5" ht="28.15" customHeight="1" x14ac:dyDescent="0.2">
      <c r="A1" s="201" t="s">
        <v>194</v>
      </c>
      <c r="B1" s="202"/>
      <c r="C1" s="202"/>
      <c r="D1" s="202"/>
      <c r="E1" s="203"/>
    </row>
    <row r="2" spans="1:5" ht="38.25" x14ac:dyDescent="0.2">
      <c r="A2" s="101" t="s">
        <v>137</v>
      </c>
      <c r="B2" s="211" t="s">
        <v>190</v>
      </c>
      <c r="C2" s="211" t="s">
        <v>191</v>
      </c>
      <c r="D2" s="217" t="s">
        <v>192</v>
      </c>
      <c r="E2" s="212" t="s">
        <v>193</v>
      </c>
    </row>
    <row r="3" spans="1:5" x14ac:dyDescent="0.2">
      <c r="A3" s="213" t="s">
        <v>163</v>
      </c>
      <c r="B3" s="78" t="s">
        <v>182</v>
      </c>
      <c r="C3" s="78">
        <v>3</v>
      </c>
      <c r="D3" s="78">
        <v>12</v>
      </c>
      <c r="E3" s="214">
        <f>C3</f>
        <v>3</v>
      </c>
    </row>
    <row r="4" spans="1:5" x14ac:dyDescent="0.2">
      <c r="A4" s="213"/>
      <c r="B4" s="78" t="s">
        <v>183</v>
      </c>
      <c r="C4" s="78">
        <v>2</v>
      </c>
      <c r="D4" s="78">
        <v>12</v>
      </c>
      <c r="E4" s="214">
        <f t="shared" ref="E4:E22" si="0">C4</f>
        <v>2</v>
      </c>
    </row>
    <row r="5" spans="1:5" x14ac:dyDescent="0.2">
      <c r="A5" s="213"/>
      <c r="B5" s="78" t="s">
        <v>184</v>
      </c>
      <c r="C5" s="78">
        <v>4</v>
      </c>
      <c r="D5" s="78">
        <v>12</v>
      </c>
      <c r="E5" s="214">
        <f t="shared" si="0"/>
        <v>4</v>
      </c>
    </row>
    <row r="6" spans="1:5" x14ac:dyDescent="0.2">
      <c r="A6" s="199" t="s">
        <v>162</v>
      </c>
      <c r="B6" s="78" t="s">
        <v>185</v>
      </c>
      <c r="C6" s="78">
        <v>3</v>
      </c>
      <c r="D6" s="78">
        <v>12</v>
      </c>
      <c r="E6" s="214">
        <f t="shared" si="0"/>
        <v>3</v>
      </c>
    </row>
    <row r="7" spans="1:5" x14ac:dyDescent="0.2">
      <c r="A7" s="199"/>
      <c r="B7" s="78" t="s">
        <v>186</v>
      </c>
      <c r="C7" s="78">
        <v>1</v>
      </c>
      <c r="D7" s="78">
        <v>12</v>
      </c>
      <c r="E7" s="214">
        <f t="shared" si="0"/>
        <v>1</v>
      </c>
    </row>
    <row r="8" spans="1:5" x14ac:dyDescent="0.2">
      <c r="A8" s="199"/>
      <c r="B8" s="78" t="s">
        <v>184</v>
      </c>
      <c r="C8" s="78">
        <v>3</v>
      </c>
      <c r="D8" s="78">
        <v>12</v>
      </c>
      <c r="E8" s="214">
        <f t="shared" si="0"/>
        <v>3</v>
      </c>
    </row>
    <row r="9" spans="1:5" x14ac:dyDescent="0.2">
      <c r="A9" s="199" t="s">
        <v>155</v>
      </c>
      <c r="B9" s="78" t="s">
        <v>185</v>
      </c>
      <c r="C9" s="78">
        <v>3</v>
      </c>
      <c r="D9" s="78">
        <v>6</v>
      </c>
      <c r="E9" s="214">
        <f>C9*2</f>
        <v>6</v>
      </c>
    </row>
    <row r="10" spans="1:5" x14ac:dyDescent="0.2">
      <c r="A10" s="199"/>
      <c r="B10" s="78" t="s">
        <v>186</v>
      </c>
      <c r="C10" s="78">
        <v>2</v>
      </c>
      <c r="D10" s="78">
        <v>12</v>
      </c>
      <c r="E10" s="214">
        <f t="shared" si="0"/>
        <v>2</v>
      </c>
    </row>
    <row r="11" spans="1:5" x14ac:dyDescent="0.2">
      <c r="A11" s="199"/>
      <c r="B11" s="78" t="s">
        <v>184</v>
      </c>
      <c r="C11" s="78">
        <v>3</v>
      </c>
      <c r="D11" s="78">
        <v>6</v>
      </c>
      <c r="E11" s="214">
        <f>C11*2</f>
        <v>6</v>
      </c>
    </row>
    <row r="12" spans="1:5" x14ac:dyDescent="0.2">
      <c r="A12" s="199" t="s">
        <v>156</v>
      </c>
      <c r="B12" s="78" t="s">
        <v>187</v>
      </c>
      <c r="C12" s="78">
        <v>3</v>
      </c>
      <c r="D12" s="78">
        <v>12</v>
      </c>
      <c r="E12" s="214">
        <f t="shared" si="0"/>
        <v>3</v>
      </c>
    </row>
    <row r="13" spans="1:5" x14ac:dyDescent="0.2">
      <c r="A13" s="199"/>
      <c r="B13" s="78" t="s">
        <v>188</v>
      </c>
      <c r="C13" s="78">
        <v>3</v>
      </c>
      <c r="D13" s="78">
        <v>12</v>
      </c>
      <c r="E13" s="214">
        <f t="shared" si="0"/>
        <v>3</v>
      </c>
    </row>
    <row r="14" spans="1:5" x14ac:dyDescent="0.2">
      <c r="A14" s="199"/>
      <c r="B14" s="78" t="s">
        <v>189</v>
      </c>
      <c r="C14" s="78">
        <v>3</v>
      </c>
      <c r="D14" s="78">
        <v>12</v>
      </c>
      <c r="E14" s="214">
        <f t="shared" si="0"/>
        <v>3</v>
      </c>
    </row>
    <row r="15" spans="1:5" x14ac:dyDescent="0.2">
      <c r="A15" s="199"/>
      <c r="B15" s="78" t="s">
        <v>183</v>
      </c>
      <c r="C15" s="78">
        <v>2</v>
      </c>
      <c r="D15" s="78">
        <v>12</v>
      </c>
      <c r="E15" s="214">
        <f t="shared" si="0"/>
        <v>2</v>
      </c>
    </row>
    <row r="16" spans="1:5" x14ac:dyDescent="0.2">
      <c r="A16" s="199"/>
      <c r="B16" s="78" t="s">
        <v>184</v>
      </c>
      <c r="C16" s="78">
        <v>3</v>
      </c>
      <c r="D16" s="78">
        <v>12</v>
      </c>
      <c r="E16" s="214">
        <f t="shared" si="0"/>
        <v>3</v>
      </c>
    </row>
    <row r="17" spans="1:5" x14ac:dyDescent="0.2">
      <c r="A17" s="199" t="s">
        <v>159</v>
      </c>
      <c r="B17" s="78" t="s">
        <v>185</v>
      </c>
      <c r="C17" s="78">
        <v>3</v>
      </c>
      <c r="D17" s="78">
        <v>12</v>
      </c>
      <c r="E17" s="214">
        <f t="shared" si="0"/>
        <v>3</v>
      </c>
    </row>
    <row r="18" spans="1:5" x14ac:dyDescent="0.2">
      <c r="A18" s="199"/>
      <c r="B18" s="78" t="s">
        <v>183</v>
      </c>
      <c r="C18" s="78">
        <v>2</v>
      </c>
      <c r="D18" s="78">
        <v>12</v>
      </c>
      <c r="E18" s="214">
        <f t="shared" si="0"/>
        <v>2</v>
      </c>
    </row>
    <row r="19" spans="1:5" x14ac:dyDescent="0.2">
      <c r="A19" s="199"/>
      <c r="B19" s="78" t="s">
        <v>184</v>
      </c>
      <c r="C19" s="78">
        <v>4</v>
      </c>
      <c r="D19" s="78">
        <v>12</v>
      </c>
      <c r="E19" s="214">
        <f t="shared" si="0"/>
        <v>4</v>
      </c>
    </row>
    <row r="20" spans="1:5" x14ac:dyDescent="0.2">
      <c r="A20" s="199" t="s">
        <v>164</v>
      </c>
      <c r="B20" s="78" t="s">
        <v>185</v>
      </c>
      <c r="C20" s="78">
        <v>3</v>
      </c>
      <c r="D20" s="78">
        <v>12</v>
      </c>
      <c r="E20" s="214">
        <f t="shared" si="0"/>
        <v>3</v>
      </c>
    </row>
    <row r="21" spans="1:5" x14ac:dyDescent="0.2">
      <c r="A21" s="199"/>
      <c r="B21" s="78" t="s">
        <v>186</v>
      </c>
      <c r="C21" s="78">
        <v>1</v>
      </c>
      <c r="D21" s="78">
        <v>12</v>
      </c>
      <c r="E21" s="214">
        <f t="shared" si="0"/>
        <v>1</v>
      </c>
    </row>
    <row r="22" spans="1:5" ht="13.5" thickBot="1" x14ac:dyDescent="0.25">
      <c r="A22" s="200"/>
      <c r="B22" s="215" t="s">
        <v>184</v>
      </c>
      <c r="C22" s="215">
        <v>3</v>
      </c>
      <c r="D22" s="215">
        <v>12</v>
      </c>
      <c r="E22" s="216">
        <f t="shared" si="0"/>
        <v>3</v>
      </c>
    </row>
  </sheetData>
  <mergeCells count="7">
    <mergeCell ref="A17:A19"/>
    <mergeCell ref="A20:A22"/>
    <mergeCell ref="A3:A5"/>
    <mergeCell ref="A6:A8"/>
    <mergeCell ref="A9:A11"/>
    <mergeCell ref="A12:A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17"/>
  <sheetViews>
    <sheetView view="pageBreakPreview" topLeftCell="A67" zoomScale="90" zoomScaleNormal="55" zoomScaleSheetLayoutView="90" workbookViewId="0">
      <selection activeCell="K90" sqref="K90"/>
    </sheetView>
  </sheetViews>
  <sheetFormatPr defaultColWidth="14.42578125" defaultRowHeight="15" customHeight="1" x14ac:dyDescent="0.2"/>
  <cols>
    <col min="1" max="1" width="4.5703125" style="1" customWidth="1"/>
    <col min="2" max="2" width="56.85546875" style="1" customWidth="1"/>
    <col min="3" max="3" width="6.7109375" style="1" customWidth="1"/>
    <col min="4" max="4" width="6.140625" style="1" customWidth="1"/>
    <col min="5" max="5" width="16.85546875" style="1" customWidth="1"/>
    <col min="6" max="6" width="16.28515625" style="1" customWidth="1"/>
    <col min="7" max="7" width="20.5703125" style="1" customWidth="1"/>
    <col min="8" max="8" width="4.7109375" style="1" customWidth="1"/>
    <col min="9" max="9" width="26.28515625" style="1" customWidth="1"/>
    <col min="10" max="10" width="11.140625" style="1" customWidth="1"/>
    <col min="11" max="11" width="13.85546875" style="8" customWidth="1"/>
    <col min="12" max="12" width="27.42578125" style="3" customWidth="1"/>
    <col min="13" max="13" width="15.85546875" style="2" bestFit="1" customWidth="1"/>
    <col min="14" max="14" width="15.85546875" style="1" customWidth="1"/>
    <col min="15" max="15" width="9.5703125" style="1" customWidth="1"/>
    <col min="16" max="26" width="8.7109375" style="1" customWidth="1"/>
    <col min="27" max="16384" width="14.42578125" style="1"/>
  </cols>
  <sheetData>
    <row r="1" spans="1:12" ht="18" x14ac:dyDescent="0.2">
      <c r="A1" s="102" t="s">
        <v>127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 ht="18.75" customHeight="1" x14ac:dyDescent="0.2">
      <c r="A2" s="103" t="s">
        <v>0</v>
      </c>
      <c r="B2" s="104"/>
      <c r="C2" s="103" t="s">
        <v>149</v>
      </c>
      <c r="D2" s="105"/>
      <c r="E2" s="105"/>
      <c r="F2" s="105"/>
      <c r="G2" s="105"/>
      <c r="H2" s="105"/>
      <c r="I2" s="105"/>
      <c r="J2" s="105"/>
      <c r="K2" s="104"/>
    </row>
    <row r="3" spans="1:12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2" ht="12.75" x14ac:dyDescent="0.2">
      <c r="A4" s="109" t="s">
        <v>100</v>
      </c>
      <c r="B4" s="110"/>
      <c r="C4" s="110"/>
      <c r="D4" s="110"/>
      <c r="E4" s="110"/>
      <c r="F4" s="110"/>
      <c r="G4" s="110"/>
      <c r="H4" s="111"/>
      <c r="I4" s="111"/>
      <c r="J4" s="111"/>
      <c r="K4" s="112"/>
    </row>
    <row r="5" spans="1:12" ht="12.75" x14ac:dyDescent="0.2">
      <c r="A5" s="113" t="s">
        <v>101</v>
      </c>
      <c r="B5" s="113"/>
      <c r="C5" s="113"/>
      <c r="D5" s="113"/>
      <c r="E5" s="113"/>
      <c r="F5" s="113"/>
      <c r="G5" s="113"/>
      <c r="H5" s="114" t="s">
        <v>150</v>
      </c>
      <c r="I5" s="115"/>
      <c r="J5" s="115"/>
      <c r="K5" s="116"/>
    </row>
    <row r="6" spans="1:12" ht="12.75" customHeight="1" x14ac:dyDescent="0.2">
      <c r="A6" s="113" t="s">
        <v>102</v>
      </c>
      <c r="B6" s="113"/>
      <c r="C6" s="113"/>
      <c r="D6" s="113"/>
      <c r="E6" s="113"/>
      <c r="F6" s="113"/>
      <c r="G6" s="113"/>
      <c r="H6" s="114" t="s">
        <v>129</v>
      </c>
      <c r="I6" s="115"/>
      <c r="J6" s="115"/>
      <c r="K6" s="116"/>
    </row>
    <row r="7" spans="1:12" ht="12.75" x14ac:dyDescent="0.2">
      <c r="A7" s="113" t="s">
        <v>103</v>
      </c>
      <c r="B7" s="113"/>
      <c r="C7" s="113"/>
      <c r="D7" s="113"/>
      <c r="E7" s="113"/>
      <c r="F7" s="113"/>
      <c r="G7" s="113"/>
      <c r="H7" s="50">
        <v>2</v>
      </c>
      <c r="I7" s="49"/>
      <c r="J7" s="49"/>
      <c r="K7" s="55"/>
    </row>
    <row r="8" spans="1:12" ht="12.75" x14ac:dyDescent="0.2">
      <c r="A8" s="129" t="s">
        <v>104</v>
      </c>
      <c r="B8" s="129"/>
      <c r="C8" s="129"/>
      <c r="D8" s="129"/>
      <c r="E8" s="129"/>
      <c r="F8" s="129"/>
      <c r="G8" s="129"/>
      <c r="H8" s="130">
        <v>12</v>
      </c>
      <c r="I8" s="131"/>
      <c r="J8" s="131"/>
      <c r="K8" s="132"/>
    </row>
    <row r="9" spans="1:12" ht="12.75" x14ac:dyDescent="0.2">
      <c r="A9" s="123" t="s">
        <v>105</v>
      </c>
      <c r="B9" s="124"/>
      <c r="C9" s="124"/>
      <c r="D9" s="124"/>
      <c r="E9" s="124"/>
      <c r="F9" s="124"/>
      <c r="G9" s="133"/>
      <c r="H9" s="134" t="s">
        <v>106</v>
      </c>
      <c r="I9" s="134"/>
      <c r="J9" s="134"/>
      <c r="K9" s="134"/>
    </row>
    <row r="10" spans="1:12" ht="12.75" x14ac:dyDescent="0.2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2" ht="12.75" x14ac:dyDescent="0.2">
      <c r="A11" s="120" t="s">
        <v>107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2" ht="26.25" customHeight="1" x14ac:dyDescent="0.2">
      <c r="A12" s="123" t="s">
        <v>126</v>
      </c>
      <c r="B12" s="124"/>
      <c r="C12" s="124"/>
      <c r="D12" s="124"/>
      <c r="E12" s="124"/>
      <c r="F12" s="124"/>
      <c r="G12" s="39">
        <v>220</v>
      </c>
      <c r="H12" s="125">
        <v>2232</v>
      </c>
      <c r="I12" s="125"/>
      <c r="J12" s="125"/>
      <c r="K12" s="125"/>
      <c r="L12" s="37"/>
    </row>
    <row r="13" spans="1:12" ht="15.75" customHeight="1" x14ac:dyDescent="0.2">
      <c r="A13" s="123" t="s">
        <v>132</v>
      </c>
      <c r="B13" s="124"/>
      <c r="C13" s="124"/>
      <c r="D13" s="124"/>
      <c r="E13" s="124"/>
      <c r="F13" s="54">
        <v>21</v>
      </c>
      <c r="G13" s="46">
        <v>8</v>
      </c>
      <c r="H13" s="126">
        <v>200</v>
      </c>
      <c r="I13" s="127"/>
      <c r="J13" s="127"/>
      <c r="K13" s="128"/>
      <c r="L13" s="37"/>
    </row>
    <row r="14" spans="1:12" ht="13.15" customHeight="1" x14ac:dyDescent="0.2">
      <c r="A14" s="123" t="s">
        <v>108</v>
      </c>
      <c r="B14" s="124"/>
      <c r="C14" s="124"/>
      <c r="D14" s="124"/>
      <c r="E14" s="124"/>
      <c r="F14" s="124"/>
      <c r="G14" s="133"/>
      <c r="H14" s="144" t="s">
        <v>149</v>
      </c>
      <c r="I14" s="144"/>
      <c r="J14" s="144"/>
      <c r="K14" s="144"/>
    </row>
    <row r="15" spans="1:12" ht="12.75" x14ac:dyDescent="0.2">
      <c r="A15" s="123" t="s">
        <v>109</v>
      </c>
      <c r="B15" s="124"/>
      <c r="C15" s="124"/>
      <c r="D15" s="124"/>
      <c r="E15" s="124"/>
      <c r="F15" s="124"/>
      <c r="G15" s="133"/>
      <c r="H15" s="145">
        <v>45689</v>
      </c>
      <c r="I15" s="134"/>
      <c r="J15" s="134"/>
      <c r="K15" s="134"/>
    </row>
    <row r="16" spans="1:12" ht="13.15" customHeight="1" x14ac:dyDescent="0.2">
      <c r="A16" s="123" t="s">
        <v>110</v>
      </c>
      <c r="B16" s="124"/>
      <c r="C16" s="124"/>
      <c r="D16" s="124"/>
      <c r="E16" s="124"/>
      <c r="F16" s="124"/>
      <c r="G16" s="133"/>
      <c r="H16" s="146" t="s">
        <v>161</v>
      </c>
      <c r="I16" s="146"/>
      <c r="J16" s="146"/>
      <c r="K16" s="146"/>
    </row>
    <row r="17" spans="1:26" ht="12.75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  <row r="18" spans="1:26" ht="12.75" x14ac:dyDescent="0.2">
      <c r="A18" s="136" t="s">
        <v>1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8"/>
    </row>
    <row r="19" spans="1:26" ht="12.75" x14ac:dyDescent="0.2">
      <c r="A19" s="6">
        <v>1</v>
      </c>
      <c r="B19" s="139" t="s">
        <v>2</v>
      </c>
      <c r="C19" s="140"/>
      <c r="D19" s="140"/>
      <c r="E19" s="140"/>
      <c r="F19" s="140"/>
      <c r="G19" s="140"/>
      <c r="H19" s="140"/>
      <c r="I19" s="141"/>
      <c r="J19" s="6" t="s">
        <v>3</v>
      </c>
      <c r="K19" s="6" t="s">
        <v>4</v>
      </c>
    </row>
    <row r="20" spans="1:26" s="2" customFormat="1" ht="12.75" x14ac:dyDescent="0.2">
      <c r="A20" s="6" t="s">
        <v>5</v>
      </c>
      <c r="B20" s="142" t="s">
        <v>6</v>
      </c>
      <c r="C20" s="140"/>
      <c r="D20" s="140"/>
      <c r="E20" s="140"/>
      <c r="F20" s="140"/>
      <c r="G20" s="140"/>
      <c r="H20" s="140"/>
      <c r="I20" s="141"/>
      <c r="J20" s="5"/>
      <c r="K20" s="56">
        <f>H12/220*H13</f>
        <v>2029.090909090909</v>
      </c>
      <c r="L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" customFormat="1" ht="12.75" x14ac:dyDescent="0.2">
      <c r="A21" s="6" t="s">
        <v>7</v>
      </c>
      <c r="B21" s="22" t="s">
        <v>8</v>
      </c>
      <c r="C21" s="143" t="s">
        <v>9</v>
      </c>
      <c r="D21" s="140"/>
      <c r="E21" s="140"/>
      <c r="F21" s="140"/>
      <c r="G21" s="140"/>
      <c r="H21" s="140"/>
      <c r="I21" s="141"/>
      <c r="J21" s="35">
        <v>0</v>
      </c>
      <c r="K21" s="15">
        <f>ROUND(K20*J21,2)</f>
        <v>0</v>
      </c>
      <c r="L21" s="2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" customFormat="1" ht="12.75" x14ac:dyDescent="0.2">
      <c r="A22" s="6" t="s">
        <v>10</v>
      </c>
      <c r="B22" s="22" t="s">
        <v>11</v>
      </c>
      <c r="C22" s="143" t="s">
        <v>12</v>
      </c>
      <c r="D22" s="140"/>
      <c r="E22" s="141"/>
      <c r="F22" s="36">
        <v>0</v>
      </c>
      <c r="G22" s="143" t="s">
        <v>13</v>
      </c>
      <c r="H22" s="140"/>
      <c r="I22" s="141"/>
      <c r="J22" s="38">
        <v>0</v>
      </c>
      <c r="K22" s="15">
        <f>K20*J22</f>
        <v>0</v>
      </c>
      <c r="L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" customFormat="1" ht="12.75" x14ac:dyDescent="0.2">
      <c r="A23" s="6" t="s">
        <v>14</v>
      </c>
      <c r="B23" s="19" t="s">
        <v>15</v>
      </c>
      <c r="C23" s="34" t="s">
        <v>16</v>
      </c>
      <c r="D23" s="34">
        <v>200</v>
      </c>
      <c r="E23" s="34" t="s">
        <v>17</v>
      </c>
      <c r="F23" s="34">
        <v>0</v>
      </c>
      <c r="G23" s="3" t="s">
        <v>18</v>
      </c>
      <c r="H23" s="33">
        <v>0</v>
      </c>
      <c r="I23" s="32" t="s">
        <v>19</v>
      </c>
      <c r="J23" s="16">
        <v>0</v>
      </c>
      <c r="K23" s="15">
        <f>ROUND((K20+K25)/D23*F23*H23*J23,2)</f>
        <v>0</v>
      </c>
      <c r="L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" customFormat="1" ht="12.75" x14ac:dyDescent="0.2">
      <c r="A24" s="6" t="s">
        <v>20</v>
      </c>
      <c r="B24" s="22" t="s">
        <v>21</v>
      </c>
      <c r="C24" s="158" t="s">
        <v>22</v>
      </c>
      <c r="D24" s="140"/>
      <c r="E24" s="140"/>
      <c r="F24" s="140"/>
      <c r="G24" s="140"/>
      <c r="H24" s="140"/>
      <c r="I24" s="141"/>
      <c r="J24" s="16">
        <v>0</v>
      </c>
      <c r="K24" s="15">
        <f>ROUND(((K20+K25)/D23*F23*H23*J23)*J24,2)</f>
        <v>0</v>
      </c>
      <c r="L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" customFormat="1" ht="12.75" x14ac:dyDescent="0.2">
      <c r="A25" s="6" t="s">
        <v>23</v>
      </c>
      <c r="B25" s="142" t="s">
        <v>119</v>
      </c>
      <c r="C25" s="140"/>
      <c r="D25" s="140"/>
      <c r="E25" s="140"/>
      <c r="F25" s="140"/>
      <c r="G25" s="140"/>
      <c r="H25" s="140"/>
      <c r="I25" s="141"/>
      <c r="J25" s="16"/>
      <c r="K25" s="15">
        <v>0</v>
      </c>
      <c r="L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" customFormat="1" ht="12.75" x14ac:dyDescent="0.2">
      <c r="A26" s="159" t="s">
        <v>24</v>
      </c>
      <c r="B26" s="153"/>
      <c r="C26" s="153"/>
      <c r="D26" s="153"/>
      <c r="E26" s="153"/>
      <c r="F26" s="153"/>
      <c r="G26" s="153"/>
      <c r="H26" s="153"/>
      <c r="I26" s="153"/>
      <c r="J26" s="154"/>
      <c r="K26" s="58">
        <f>ROUND(SUM(K20:K25),2)</f>
        <v>2029.09</v>
      </c>
      <c r="L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" customFormat="1" ht="12.75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" customFormat="1" ht="12.75" x14ac:dyDescent="0.2">
      <c r="A28" s="136" t="s">
        <v>25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" customFormat="1" ht="12.75" x14ac:dyDescent="0.2">
      <c r="A29" s="152" t="s">
        <v>26</v>
      </c>
      <c r="B29" s="148"/>
      <c r="C29" s="148"/>
      <c r="D29" s="148"/>
      <c r="E29" s="148"/>
      <c r="F29" s="148"/>
      <c r="G29" s="148"/>
      <c r="H29" s="148"/>
      <c r="I29" s="149"/>
      <c r="J29" s="42" t="s">
        <v>3</v>
      </c>
      <c r="K29" s="42" t="s">
        <v>4</v>
      </c>
      <c r="L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" customFormat="1" ht="12.75" x14ac:dyDescent="0.2">
      <c r="A30" s="6" t="s">
        <v>5</v>
      </c>
      <c r="B30" s="142" t="s">
        <v>99</v>
      </c>
      <c r="C30" s="140"/>
      <c r="D30" s="140"/>
      <c r="E30" s="140"/>
      <c r="F30" s="140"/>
      <c r="G30" s="140"/>
      <c r="H30" s="140"/>
      <c r="I30" s="141"/>
      <c r="J30" s="16">
        <f>1/12</f>
        <v>8.3333333333333329E-2</v>
      </c>
      <c r="K30" s="15">
        <f>ROUND($K$26*J30,2)</f>
        <v>169.09</v>
      </c>
      <c r="L30" s="3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" customFormat="1" ht="12.75" x14ac:dyDescent="0.2">
      <c r="A31" s="6" t="s">
        <v>7</v>
      </c>
      <c r="B31" s="142" t="s">
        <v>27</v>
      </c>
      <c r="C31" s="140"/>
      <c r="D31" s="140"/>
      <c r="E31" s="140"/>
      <c r="F31" s="140"/>
      <c r="G31" s="140"/>
      <c r="H31" s="140"/>
      <c r="I31" s="141"/>
      <c r="J31" s="18">
        <f>1/12/3</f>
        <v>2.7777777777777776E-2</v>
      </c>
      <c r="K31" s="15">
        <f>ROUND(J31*K26,2)</f>
        <v>56.36</v>
      </c>
      <c r="L31" s="2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" customFormat="1" ht="12.75" x14ac:dyDescent="0.2">
      <c r="A32" s="147" t="s">
        <v>28</v>
      </c>
      <c r="B32" s="148"/>
      <c r="C32" s="148"/>
      <c r="D32" s="148"/>
      <c r="E32" s="148"/>
      <c r="F32" s="148"/>
      <c r="G32" s="148"/>
      <c r="H32" s="148"/>
      <c r="I32" s="149"/>
      <c r="J32" s="43">
        <f>TRUNC(SUM(J30:J31),4)</f>
        <v>0.1111</v>
      </c>
      <c r="K32" s="59">
        <f>ROUND(SUM(K30:K31),2)</f>
        <v>225.45</v>
      </c>
      <c r="L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14" ht="12.75" x14ac:dyDescent="0.2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</row>
    <row r="34" spans="1:14" ht="12.75" x14ac:dyDescent="0.2">
      <c r="A34" s="152" t="s">
        <v>29</v>
      </c>
      <c r="B34" s="153"/>
      <c r="C34" s="153"/>
      <c r="D34" s="153"/>
      <c r="E34" s="153"/>
      <c r="F34" s="153"/>
      <c r="G34" s="153"/>
      <c r="H34" s="153"/>
      <c r="I34" s="154"/>
      <c r="J34" s="42" t="s">
        <v>3</v>
      </c>
      <c r="K34" s="42" t="s">
        <v>4</v>
      </c>
      <c r="N34" s="8"/>
    </row>
    <row r="35" spans="1:14" ht="12.75" x14ac:dyDescent="0.2">
      <c r="A35" s="30"/>
      <c r="B35" s="155" t="s">
        <v>111</v>
      </c>
      <c r="C35" s="156"/>
      <c r="D35" s="156"/>
      <c r="E35" s="156"/>
      <c r="F35" s="156"/>
      <c r="G35" s="156"/>
      <c r="H35" s="156"/>
      <c r="I35" s="157"/>
      <c r="J35" s="29"/>
      <c r="K35" s="28">
        <f>K26+K32</f>
        <v>2254.54</v>
      </c>
      <c r="N35" s="8"/>
    </row>
    <row r="36" spans="1:14" ht="12.75" x14ac:dyDescent="0.2">
      <c r="A36" s="6" t="s">
        <v>5</v>
      </c>
      <c r="B36" s="164" t="s">
        <v>30</v>
      </c>
      <c r="C36" s="165"/>
      <c r="D36" s="165"/>
      <c r="E36" s="165"/>
      <c r="F36" s="165"/>
      <c r="G36" s="165"/>
      <c r="H36" s="165"/>
      <c r="I36" s="166"/>
      <c r="J36" s="16">
        <v>0.2</v>
      </c>
      <c r="K36" s="15">
        <f t="shared" ref="K36:K43" si="0">ROUND(J36*$K$35,2)</f>
        <v>450.91</v>
      </c>
      <c r="L36" s="23"/>
      <c r="N36" s="8"/>
    </row>
    <row r="37" spans="1:14" ht="12.75" x14ac:dyDescent="0.2">
      <c r="A37" s="6" t="s">
        <v>7</v>
      </c>
      <c r="B37" s="142" t="s">
        <v>31</v>
      </c>
      <c r="C37" s="140"/>
      <c r="D37" s="140"/>
      <c r="E37" s="140"/>
      <c r="F37" s="140"/>
      <c r="G37" s="140"/>
      <c r="H37" s="140"/>
      <c r="I37" s="141"/>
      <c r="J37" s="16">
        <v>2.5000000000000001E-2</v>
      </c>
      <c r="K37" s="15">
        <f t="shared" si="0"/>
        <v>56.36</v>
      </c>
      <c r="L37" s="23"/>
    </row>
    <row r="38" spans="1:14" ht="12.75" x14ac:dyDescent="0.2">
      <c r="A38" s="11" t="s">
        <v>10</v>
      </c>
      <c r="B38" s="22" t="s">
        <v>32</v>
      </c>
      <c r="C38" s="27"/>
      <c r="D38" s="27" t="s">
        <v>33</v>
      </c>
      <c r="E38" s="26" t="s">
        <v>34</v>
      </c>
      <c r="F38" s="19" t="s">
        <v>35</v>
      </c>
      <c r="G38" s="25">
        <v>0.03</v>
      </c>
      <c r="H38" s="19" t="s">
        <v>36</v>
      </c>
      <c r="I38" s="24">
        <v>1</v>
      </c>
      <c r="J38" s="16">
        <v>0.03</v>
      </c>
      <c r="K38" s="15">
        <f t="shared" si="0"/>
        <v>67.64</v>
      </c>
      <c r="L38" s="23"/>
    </row>
    <row r="39" spans="1:14" ht="12.75" x14ac:dyDescent="0.2">
      <c r="A39" s="6" t="s">
        <v>14</v>
      </c>
      <c r="B39" s="164" t="s">
        <v>37</v>
      </c>
      <c r="C39" s="165"/>
      <c r="D39" s="165"/>
      <c r="E39" s="165"/>
      <c r="F39" s="165"/>
      <c r="G39" s="165"/>
      <c r="H39" s="165"/>
      <c r="I39" s="166"/>
      <c r="J39" s="16">
        <v>1.4999999999999999E-2</v>
      </c>
      <c r="K39" s="15">
        <f t="shared" si="0"/>
        <v>33.82</v>
      </c>
      <c r="L39" s="23"/>
    </row>
    <row r="40" spans="1:14" ht="12.75" x14ac:dyDescent="0.2">
      <c r="A40" s="6" t="s">
        <v>20</v>
      </c>
      <c r="B40" s="142" t="s">
        <v>38</v>
      </c>
      <c r="C40" s="140"/>
      <c r="D40" s="140"/>
      <c r="E40" s="140"/>
      <c r="F40" s="140"/>
      <c r="G40" s="140"/>
      <c r="H40" s="140"/>
      <c r="I40" s="141"/>
      <c r="J40" s="16">
        <v>0.01</v>
      </c>
      <c r="K40" s="15">
        <f t="shared" si="0"/>
        <v>22.55</v>
      </c>
      <c r="L40" s="23"/>
    </row>
    <row r="41" spans="1:14" ht="12.75" x14ac:dyDescent="0.2">
      <c r="A41" s="6" t="s">
        <v>23</v>
      </c>
      <c r="B41" s="142" t="s">
        <v>39</v>
      </c>
      <c r="C41" s="140"/>
      <c r="D41" s="140"/>
      <c r="E41" s="140"/>
      <c r="F41" s="140"/>
      <c r="G41" s="140"/>
      <c r="H41" s="140"/>
      <c r="I41" s="141"/>
      <c r="J41" s="16">
        <v>6.0000000000000001E-3</v>
      </c>
      <c r="K41" s="15">
        <f t="shared" si="0"/>
        <v>13.53</v>
      </c>
      <c r="L41" s="23"/>
    </row>
    <row r="42" spans="1:14" ht="12.75" x14ac:dyDescent="0.2">
      <c r="A42" s="6" t="s">
        <v>40</v>
      </c>
      <c r="B42" s="142" t="s">
        <v>41</v>
      </c>
      <c r="C42" s="140"/>
      <c r="D42" s="140"/>
      <c r="E42" s="140"/>
      <c r="F42" s="140"/>
      <c r="G42" s="140"/>
      <c r="H42" s="140"/>
      <c r="I42" s="141"/>
      <c r="J42" s="16">
        <v>2E-3</v>
      </c>
      <c r="K42" s="15">
        <f t="shared" si="0"/>
        <v>4.51</v>
      </c>
      <c r="L42" s="23"/>
    </row>
    <row r="43" spans="1:14" ht="12.75" x14ac:dyDescent="0.2">
      <c r="A43" s="6" t="s">
        <v>42</v>
      </c>
      <c r="B43" s="142" t="s">
        <v>43</v>
      </c>
      <c r="C43" s="140"/>
      <c r="D43" s="140"/>
      <c r="E43" s="140"/>
      <c r="F43" s="140"/>
      <c r="G43" s="140"/>
      <c r="H43" s="140"/>
      <c r="I43" s="141"/>
      <c r="J43" s="16">
        <v>0.08</v>
      </c>
      <c r="K43" s="15">
        <f t="shared" si="0"/>
        <v>180.36</v>
      </c>
      <c r="L43" s="23"/>
    </row>
    <row r="44" spans="1:14" ht="12.75" x14ac:dyDescent="0.2">
      <c r="A44" s="139" t="s">
        <v>44</v>
      </c>
      <c r="B44" s="140"/>
      <c r="C44" s="140"/>
      <c r="D44" s="140"/>
      <c r="E44" s="140"/>
      <c r="F44" s="140"/>
      <c r="G44" s="140"/>
      <c r="H44" s="140"/>
      <c r="I44" s="141"/>
      <c r="J44" s="17">
        <f>SUM(J36:J43)</f>
        <v>0.36800000000000005</v>
      </c>
      <c r="K44" s="60">
        <f>ROUND(SUM(K36:K43),2)</f>
        <v>829.68</v>
      </c>
      <c r="L44" s="23"/>
    </row>
    <row r="45" spans="1:14" ht="12.75" x14ac:dyDescent="0.2">
      <c r="A45" s="161"/>
      <c r="B45" s="140"/>
      <c r="C45" s="140"/>
      <c r="D45" s="140"/>
      <c r="E45" s="140"/>
      <c r="F45" s="140"/>
      <c r="G45" s="140"/>
      <c r="H45" s="140"/>
      <c r="I45" s="140"/>
      <c r="J45" s="140"/>
      <c r="K45" s="140"/>
    </row>
    <row r="46" spans="1:14" ht="12.75" x14ac:dyDescent="0.2">
      <c r="A46" s="139" t="s">
        <v>45</v>
      </c>
      <c r="B46" s="140"/>
      <c r="C46" s="140"/>
      <c r="D46" s="140"/>
      <c r="E46" s="140"/>
      <c r="F46" s="140"/>
      <c r="G46" s="140"/>
      <c r="H46" s="140"/>
      <c r="I46" s="141"/>
      <c r="J46" s="17"/>
      <c r="K46" s="6" t="s">
        <v>4</v>
      </c>
    </row>
    <row r="47" spans="1:14" ht="12.75" x14ac:dyDescent="0.2">
      <c r="A47" s="6" t="s">
        <v>5</v>
      </c>
      <c r="B47" s="19" t="s">
        <v>112</v>
      </c>
      <c r="C47" s="19" t="s">
        <v>46</v>
      </c>
      <c r="D47" s="19">
        <v>0</v>
      </c>
      <c r="E47" s="19" t="s">
        <v>47</v>
      </c>
      <c r="F47" s="21">
        <v>0</v>
      </c>
      <c r="G47" s="19" t="s">
        <v>48</v>
      </c>
      <c r="H47" s="21">
        <v>0</v>
      </c>
      <c r="I47" s="19"/>
      <c r="J47" s="5" t="s">
        <v>49</v>
      </c>
      <c r="K47" s="15">
        <v>0</v>
      </c>
    </row>
    <row r="48" spans="1:14" ht="12.75" x14ac:dyDescent="0.2">
      <c r="A48" s="6" t="s">
        <v>7</v>
      </c>
      <c r="B48" s="22" t="s">
        <v>125</v>
      </c>
      <c r="C48" s="143" t="s">
        <v>50</v>
      </c>
      <c r="D48" s="141"/>
      <c r="E48" s="21">
        <v>805</v>
      </c>
      <c r="F48" s="20" t="s">
        <v>51</v>
      </c>
      <c r="G48" s="162">
        <v>0.2</v>
      </c>
      <c r="H48" s="163"/>
      <c r="I48" s="19"/>
      <c r="J48" s="5" t="s">
        <v>49</v>
      </c>
      <c r="K48" s="15">
        <f>ROUND(E48*(100%-G48),2)</f>
        <v>644</v>
      </c>
    </row>
    <row r="49" spans="1:26" s="3" customFormat="1" ht="12.75" x14ac:dyDescent="0.2">
      <c r="A49" s="6" t="s">
        <v>10</v>
      </c>
      <c r="B49" s="142" t="s">
        <v>124</v>
      </c>
      <c r="C49" s="140"/>
      <c r="D49" s="140"/>
      <c r="E49" s="140"/>
      <c r="F49" s="140"/>
      <c r="G49" s="140"/>
      <c r="H49" s="140"/>
      <c r="I49" s="141"/>
      <c r="J49" s="5" t="s">
        <v>49</v>
      </c>
      <c r="K49" s="15">
        <v>87.5</v>
      </c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3" customFormat="1" ht="12.75" x14ac:dyDescent="0.2">
      <c r="A50" s="6" t="s">
        <v>14</v>
      </c>
      <c r="B50" s="170" t="s">
        <v>121</v>
      </c>
      <c r="C50" s="140"/>
      <c r="D50" s="140"/>
      <c r="E50" s="140"/>
      <c r="F50" s="140"/>
      <c r="G50" s="140"/>
      <c r="H50" s="140"/>
      <c r="I50" s="141"/>
      <c r="J50" s="5" t="s">
        <v>49</v>
      </c>
      <c r="K50" s="15">
        <v>28</v>
      </c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" customFormat="1" ht="12.75" x14ac:dyDescent="0.2">
      <c r="A51" s="6" t="s">
        <v>20</v>
      </c>
      <c r="B51" s="142" t="s">
        <v>122</v>
      </c>
      <c r="C51" s="140"/>
      <c r="D51" s="140"/>
      <c r="E51" s="140"/>
      <c r="F51" s="140"/>
      <c r="G51" s="140"/>
      <c r="H51" s="140"/>
      <c r="I51" s="141"/>
      <c r="J51" s="5"/>
      <c r="K51" s="15">
        <v>28</v>
      </c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" customFormat="1" ht="12.75" x14ac:dyDescent="0.2">
      <c r="A52" s="139" t="s">
        <v>52</v>
      </c>
      <c r="B52" s="140"/>
      <c r="C52" s="140"/>
      <c r="D52" s="140"/>
      <c r="E52" s="140"/>
      <c r="F52" s="140"/>
      <c r="G52" s="140"/>
      <c r="H52" s="140"/>
      <c r="I52" s="140"/>
      <c r="J52" s="141"/>
      <c r="K52" s="60">
        <f>ROUND(SUM(K47:K51),2)</f>
        <v>787.5</v>
      </c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3" customFormat="1" ht="12.75" x14ac:dyDescent="0.2">
      <c r="A53" s="171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12.75" x14ac:dyDescent="0.2">
      <c r="A54" s="173" t="s">
        <v>53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9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" customFormat="1" ht="12.75" x14ac:dyDescent="0.2">
      <c r="A55" s="139" t="s">
        <v>54</v>
      </c>
      <c r="B55" s="140"/>
      <c r="C55" s="140"/>
      <c r="D55" s="140"/>
      <c r="E55" s="140"/>
      <c r="F55" s="140"/>
      <c r="G55" s="140"/>
      <c r="H55" s="140"/>
      <c r="I55" s="140"/>
      <c r="J55" s="141"/>
      <c r="K55" s="6" t="s">
        <v>4</v>
      </c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3" customFormat="1" ht="15.75" customHeight="1" x14ac:dyDescent="0.2">
      <c r="A56" s="6" t="s">
        <v>55</v>
      </c>
      <c r="B56" s="142" t="s">
        <v>56</v>
      </c>
      <c r="C56" s="140"/>
      <c r="D56" s="140"/>
      <c r="E56" s="140"/>
      <c r="F56" s="140"/>
      <c r="G56" s="140"/>
      <c r="H56" s="140"/>
      <c r="I56" s="140"/>
      <c r="J56" s="141"/>
      <c r="K56" s="15">
        <f>K32</f>
        <v>225.45</v>
      </c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" customFormat="1" ht="12.75" customHeight="1" x14ac:dyDescent="0.2">
      <c r="A57" s="6" t="s">
        <v>57</v>
      </c>
      <c r="B57" s="142" t="s">
        <v>58</v>
      </c>
      <c r="C57" s="140"/>
      <c r="D57" s="140"/>
      <c r="E57" s="140"/>
      <c r="F57" s="140"/>
      <c r="G57" s="140"/>
      <c r="H57" s="140"/>
      <c r="I57" s="140"/>
      <c r="J57" s="141"/>
      <c r="K57" s="15">
        <f>K44</f>
        <v>829.68</v>
      </c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" customFormat="1" ht="13.5" customHeight="1" x14ac:dyDescent="0.2">
      <c r="A58" s="6" t="s">
        <v>59</v>
      </c>
      <c r="B58" s="142" t="s">
        <v>60</v>
      </c>
      <c r="C58" s="140"/>
      <c r="D58" s="140"/>
      <c r="E58" s="140"/>
      <c r="F58" s="140"/>
      <c r="G58" s="140"/>
      <c r="H58" s="140"/>
      <c r="I58" s="140"/>
      <c r="J58" s="141"/>
      <c r="K58" s="15">
        <f>K52</f>
        <v>787.5</v>
      </c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3" customFormat="1" ht="12.75" x14ac:dyDescent="0.2">
      <c r="A59" s="167" t="s">
        <v>61</v>
      </c>
      <c r="B59" s="148"/>
      <c r="C59" s="148"/>
      <c r="D59" s="148"/>
      <c r="E59" s="148"/>
      <c r="F59" s="148"/>
      <c r="G59" s="148"/>
      <c r="H59" s="148"/>
      <c r="I59" s="148"/>
      <c r="J59" s="149"/>
      <c r="K59" s="61">
        <f>ROUND(SUM(K56:K58),2)</f>
        <v>1842.63</v>
      </c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3" customFormat="1" ht="12.75" x14ac:dyDescent="0.2">
      <c r="A60" s="168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3" customFormat="1" ht="12.75" x14ac:dyDescent="0.2">
      <c r="A61" s="175" t="s">
        <v>62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" customFormat="1" ht="12.75" x14ac:dyDescent="0.2">
      <c r="A62" s="6">
        <v>3</v>
      </c>
      <c r="B62" s="139" t="s">
        <v>63</v>
      </c>
      <c r="C62" s="140"/>
      <c r="D62" s="140"/>
      <c r="E62" s="140"/>
      <c r="F62" s="140"/>
      <c r="G62" s="140"/>
      <c r="H62" s="140"/>
      <c r="I62" s="141"/>
      <c r="J62" s="6" t="s">
        <v>3</v>
      </c>
      <c r="K62" s="6" t="s">
        <v>4</v>
      </c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3" customFormat="1" ht="12.75" x14ac:dyDescent="0.2">
      <c r="A63" s="6" t="s">
        <v>5</v>
      </c>
      <c r="B63" s="142" t="s">
        <v>64</v>
      </c>
      <c r="C63" s="140"/>
      <c r="D63" s="140"/>
      <c r="E63" s="140"/>
      <c r="F63" s="140"/>
      <c r="G63" s="140"/>
      <c r="H63" s="140"/>
      <c r="I63" s="141"/>
      <c r="J63" s="16">
        <v>4.1999999999999997E-3</v>
      </c>
      <c r="K63" s="15">
        <f>ROUND($K$26*J63,2)</f>
        <v>8.52</v>
      </c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3" customFormat="1" ht="12.75" x14ac:dyDescent="0.2">
      <c r="A64" s="6" t="s">
        <v>7</v>
      </c>
      <c r="B64" s="142" t="s">
        <v>65</v>
      </c>
      <c r="C64" s="140"/>
      <c r="D64" s="140"/>
      <c r="E64" s="140"/>
      <c r="F64" s="140"/>
      <c r="G64" s="140"/>
      <c r="H64" s="140"/>
      <c r="I64" s="141"/>
      <c r="J64" s="16">
        <v>2.9999999999999997E-4</v>
      </c>
      <c r="K64" s="15">
        <f>ROUND(J64*K26,2)</f>
        <v>0.61</v>
      </c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2" customFormat="1" ht="12.75" x14ac:dyDescent="0.2">
      <c r="A65" s="6" t="s">
        <v>10</v>
      </c>
      <c r="B65" s="142" t="s">
        <v>66</v>
      </c>
      <c r="C65" s="140"/>
      <c r="D65" s="140"/>
      <c r="E65" s="140"/>
      <c r="F65" s="140"/>
      <c r="G65" s="140"/>
      <c r="H65" s="140"/>
      <c r="I65" s="141"/>
      <c r="J65" s="16">
        <v>1.9400000000000001E-2</v>
      </c>
      <c r="K65" s="15">
        <f>ROUND($K$26*J65,2)</f>
        <v>39.36</v>
      </c>
      <c r="L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" customFormat="1" ht="12.75" x14ac:dyDescent="0.2">
      <c r="A66" s="6" t="s">
        <v>14</v>
      </c>
      <c r="B66" s="142" t="s">
        <v>67</v>
      </c>
      <c r="C66" s="140"/>
      <c r="D66" s="140"/>
      <c r="E66" s="140"/>
      <c r="F66" s="140"/>
      <c r="G66" s="140"/>
      <c r="H66" s="140"/>
      <c r="I66" s="141"/>
      <c r="J66" s="18">
        <v>5.4000000000000003E-3</v>
      </c>
      <c r="K66" s="15">
        <f>ROUND(K65*J44,2)</f>
        <v>14.48</v>
      </c>
      <c r="L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" customFormat="1" ht="12.75" x14ac:dyDescent="0.2">
      <c r="A67" s="6" t="s">
        <v>20</v>
      </c>
      <c r="B67" s="142" t="s">
        <v>68</v>
      </c>
      <c r="C67" s="140"/>
      <c r="D67" s="140"/>
      <c r="E67" s="140"/>
      <c r="F67" s="140"/>
      <c r="G67" s="140"/>
      <c r="H67" s="140"/>
      <c r="I67" s="141"/>
      <c r="J67" s="16">
        <v>5.9999999999999995E-4</v>
      </c>
      <c r="K67" s="15">
        <f>ROUND($K$26*J67,2)</f>
        <v>1.22</v>
      </c>
      <c r="L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" customFormat="1" ht="12.75" x14ac:dyDescent="0.2">
      <c r="A68" s="167" t="s">
        <v>69</v>
      </c>
      <c r="B68" s="148"/>
      <c r="C68" s="148"/>
      <c r="D68" s="148"/>
      <c r="E68" s="148"/>
      <c r="F68" s="148"/>
      <c r="G68" s="148"/>
      <c r="H68" s="148"/>
      <c r="I68" s="149"/>
      <c r="J68" s="44">
        <f>ROUND(SUM(J63:J67),4)</f>
        <v>2.9899999999999999E-2</v>
      </c>
      <c r="K68" s="62">
        <f>ROUND(SUM(K63:K67),2)</f>
        <v>64.19</v>
      </c>
      <c r="L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" customFormat="1" ht="12.75" x14ac:dyDescent="0.2">
      <c r="A69" s="174"/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" customFormat="1" ht="12.75" x14ac:dyDescent="0.2">
      <c r="A70" s="175" t="s">
        <v>70</v>
      </c>
      <c r="B70" s="148"/>
      <c r="C70" s="148"/>
      <c r="D70" s="148"/>
      <c r="E70" s="148"/>
      <c r="F70" s="148"/>
      <c r="G70" s="148"/>
      <c r="H70" s="148"/>
      <c r="I70" s="148"/>
      <c r="J70" s="148"/>
      <c r="K70" s="149"/>
      <c r="L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" customFormat="1" ht="12.75" x14ac:dyDescent="0.2">
      <c r="A71" s="139" t="s">
        <v>71</v>
      </c>
      <c r="B71" s="140"/>
      <c r="C71" s="140"/>
      <c r="D71" s="140"/>
      <c r="E71" s="140"/>
      <c r="F71" s="140"/>
      <c r="G71" s="140"/>
      <c r="H71" s="140"/>
      <c r="I71" s="141"/>
      <c r="J71" s="6" t="s">
        <v>3</v>
      </c>
      <c r="K71" s="6" t="s">
        <v>4</v>
      </c>
      <c r="L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" customFormat="1" ht="12.75" x14ac:dyDescent="0.2">
      <c r="A72" s="6" t="s">
        <v>5</v>
      </c>
      <c r="B72" s="142" t="s">
        <v>72</v>
      </c>
      <c r="C72" s="140"/>
      <c r="D72" s="140"/>
      <c r="E72" s="140"/>
      <c r="F72" s="140"/>
      <c r="G72" s="140"/>
      <c r="H72" s="140"/>
      <c r="I72" s="141"/>
      <c r="J72" s="16">
        <v>3.6200000000000003E-2</v>
      </c>
      <c r="K72" s="15">
        <f>(K26+K44+K52)*J72</f>
        <v>131.99497400000001</v>
      </c>
      <c r="L72" s="1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" customFormat="1" ht="12.75" x14ac:dyDescent="0.2">
      <c r="A73" s="6" t="s">
        <v>7</v>
      </c>
      <c r="B73" s="142" t="s">
        <v>73</v>
      </c>
      <c r="C73" s="140"/>
      <c r="D73" s="140"/>
      <c r="E73" s="140"/>
      <c r="F73" s="140"/>
      <c r="G73" s="140"/>
      <c r="H73" s="140"/>
      <c r="I73" s="141"/>
      <c r="J73" s="16">
        <v>2.0199999999999999E-2</v>
      </c>
      <c r="K73" s="15">
        <f>(K26+K44+K52)*J73</f>
        <v>73.654653999999994</v>
      </c>
      <c r="L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" customFormat="1" ht="12.75" x14ac:dyDescent="0.2">
      <c r="A74" s="139" t="s">
        <v>74</v>
      </c>
      <c r="B74" s="140"/>
      <c r="C74" s="140"/>
      <c r="D74" s="140"/>
      <c r="E74" s="140"/>
      <c r="F74" s="140"/>
      <c r="G74" s="140"/>
      <c r="H74" s="140"/>
      <c r="I74" s="141"/>
      <c r="J74" s="17">
        <f>TRUNC(SUM(J72:J73),4)</f>
        <v>5.6399999999999999E-2</v>
      </c>
      <c r="K74" s="60">
        <f>ROUND(SUM(K72:K73),2)</f>
        <v>205.65</v>
      </c>
      <c r="L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" customFormat="1" ht="12.75" x14ac:dyDescent="0.2">
      <c r="A75" s="176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" customFormat="1" ht="12.75" x14ac:dyDescent="0.2">
      <c r="A76" s="139" t="s">
        <v>75</v>
      </c>
      <c r="B76" s="140"/>
      <c r="C76" s="140"/>
      <c r="D76" s="140"/>
      <c r="E76" s="140"/>
      <c r="F76" s="140"/>
      <c r="G76" s="140"/>
      <c r="H76" s="140"/>
      <c r="I76" s="141"/>
      <c r="J76" s="6" t="s">
        <v>3</v>
      </c>
      <c r="K76" s="6" t="s">
        <v>4</v>
      </c>
      <c r="L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" customFormat="1" ht="12.75" x14ac:dyDescent="0.2">
      <c r="A77" s="6" t="s">
        <v>5</v>
      </c>
      <c r="B77" s="142" t="s">
        <v>76</v>
      </c>
      <c r="C77" s="140"/>
      <c r="D77" s="140"/>
      <c r="E77" s="140"/>
      <c r="F77" s="140"/>
      <c r="G77" s="140"/>
      <c r="H77" s="140"/>
      <c r="I77" s="141"/>
      <c r="J77" s="16">
        <v>0</v>
      </c>
      <c r="K77" s="15">
        <f>ROUND($K$26*J77,2)</f>
        <v>0</v>
      </c>
      <c r="L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" customFormat="1" ht="12.75" x14ac:dyDescent="0.2">
      <c r="A78" s="139" t="s">
        <v>77</v>
      </c>
      <c r="B78" s="140"/>
      <c r="C78" s="140"/>
      <c r="D78" s="140"/>
      <c r="E78" s="140"/>
      <c r="F78" s="140"/>
      <c r="G78" s="140"/>
      <c r="H78" s="140"/>
      <c r="I78" s="141"/>
      <c r="J78" s="17">
        <f>TRUNC(SUM(J77),4)</f>
        <v>0</v>
      </c>
      <c r="K78" s="60">
        <f>TRUNC(SUM(K77),2)</f>
        <v>0</v>
      </c>
      <c r="L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" customFormat="1" ht="12.75" x14ac:dyDescent="0.2">
      <c r="A79" s="176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" customFormat="1" ht="12.75" x14ac:dyDescent="0.2">
      <c r="A80" s="173" t="s">
        <v>78</v>
      </c>
      <c r="B80" s="148"/>
      <c r="C80" s="148"/>
      <c r="D80" s="148"/>
      <c r="E80" s="148"/>
      <c r="F80" s="148"/>
      <c r="G80" s="148"/>
      <c r="H80" s="148"/>
      <c r="I80" s="148"/>
      <c r="J80" s="148"/>
      <c r="K80" s="149"/>
      <c r="L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3" customFormat="1" ht="12.75" x14ac:dyDescent="0.2">
      <c r="A81" s="139" t="s">
        <v>79</v>
      </c>
      <c r="B81" s="140"/>
      <c r="C81" s="140"/>
      <c r="D81" s="140"/>
      <c r="E81" s="140"/>
      <c r="F81" s="140"/>
      <c r="G81" s="140"/>
      <c r="H81" s="140"/>
      <c r="I81" s="140"/>
      <c r="J81" s="141"/>
      <c r="K81" s="6" t="s">
        <v>4</v>
      </c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3" customFormat="1" ht="13.5" customHeight="1" x14ac:dyDescent="0.2">
      <c r="A82" s="6" t="s">
        <v>80</v>
      </c>
      <c r="B82" s="142" t="s">
        <v>81</v>
      </c>
      <c r="C82" s="140"/>
      <c r="D82" s="140"/>
      <c r="E82" s="140"/>
      <c r="F82" s="140"/>
      <c r="G82" s="140"/>
      <c r="H82" s="140"/>
      <c r="I82" s="140"/>
      <c r="J82" s="141"/>
      <c r="K82" s="15">
        <f>K74</f>
        <v>205.65</v>
      </c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3" customFormat="1" ht="12.75" customHeight="1" x14ac:dyDescent="0.2">
      <c r="A83" s="6" t="s">
        <v>82</v>
      </c>
      <c r="B83" s="142" t="s">
        <v>83</v>
      </c>
      <c r="C83" s="140"/>
      <c r="D83" s="140"/>
      <c r="E83" s="140"/>
      <c r="F83" s="140"/>
      <c r="G83" s="140"/>
      <c r="H83" s="140"/>
      <c r="I83" s="140"/>
      <c r="J83" s="141"/>
      <c r="K83" s="15">
        <f>K78</f>
        <v>0</v>
      </c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3" customFormat="1" ht="12.75" x14ac:dyDescent="0.2">
      <c r="A84" s="167" t="s">
        <v>84</v>
      </c>
      <c r="B84" s="148"/>
      <c r="C84" s="148"/>
      <c r="D84" s="148"/>
      <c r="E84" s="148"/>
      <c r="F84" s="148"/>
      <c r="G84" s="148"/>
      <c r="H84" s="148"/>
      <c r="I84" s="148"/>
      <c r="J84" s="149"/>
      <c r="K84" s="62">
        <f>TRUNC(SUM(K82:K83),2)</f>
        <v>205.65</v>
      </c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3" customFormat="1" ht="12.75" x14ac:dyDescent="0.2">
      <c r="A85" s="176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3" customFormat="1" ht="12.75" x14ac:dyDescent="0.2">
      <c r="A86" s="175" t="s">
        <v>85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9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3" customFormat="1" ht="12.75" x14ac:dyDescent="0.2">
      <c r="A87" s="6">
        <v>5</v>
      </c>
      <c r="B87" s="139" t="s">
        <v>86</v>
      </c>
      <c r="C87" s="140"/>
      <c r="D87" s="140"/>
      <c r="E87" s="140"/>
      <c r="F87" s="140"/>
      <c r="G87" s="140"/>
      <c r="H87" s="140"/>
      <c r="I87" s="141"/>
      <c r="J87" s="6"/>
      <c r="K87" s="6" t="s">
        <v>4</v>
      </c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3" customFormat="1" ht="12.75" x14ac:dyDescent="0.2">
      <c r="A88" s="6" t="s">
        <v>5</v>
      </c>
      <c r="B88" s="182" t="s">
        <v>117</v>
      </c>
      <c r="C88" s="140"/>
      <c r="D88" s="140"/>
      <c r="E88" s="140"/>
      <c r="F88" s="140"/>
      <c r="G88" s="140"/>
      <c r="H88" s="140"/>
      <c r="I88" s="141"/>
      <c r="J88" s="6" t="s">
        <v>49</v>
      </c>
      <c r="K88" s="60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3" customFormat="1" ht="12.75" customHeight="1" x14ac:dyDescent="0.2">
      <c r="A89" s="6"/>
      <c r="B89" s="204" t="s">
        <v>120</v>
      </c>
      <c r="C89" s="205"/>
      <c r="D89" s="205"/>
      <c r="E89" s="205"/>
      <c r="F89" s="205"/>
      <c r="G89" s="205"/>
      <c r="H89" s="205"/>
      <c r="I89" s="206"/>
      <c r="J89" s="209"/>
      <c r="K89" s="88">
        <v>20</v>
      </c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3" customFormat="1" ht="12.75" customHeight="1" x14ac:dyDescent="0.2">
      <c r="A90" s="6"/>
      <c r="B90" s="204" t="s">
        <v>130</v>
      </c>
      <c r="C90" s="205"/>
      <c r="D90" s="205"/>
      <c r="E90" s="205"/>
      <c r="F90" s="205"/>
      <c r="G90" s="205"/>
      <c r="H90" s="205"/>
      <c r="I90" s="206"/>
      <c r="J90" s="209"/>
      <c r="K90" s="208">
        <v>40</v>
      </c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3" customFormat="1" ht="12.75" customHeight="1" x14ac:dyDescent="0.2">
      <c r="A91" s="6"/>
      <c r="B91" s="142"/>
      <c r="C91" s="177"/>
      <c r="D91" s="177"/>
      <c r="E91" s="177"/>
      <c r="F91" s="177"/>
      <c r="G91" s="177"/>
      <c r="H91" s="177"/>
      <c r="I91" s="178"/>
      <c r="J91" s="5"/>
      <c r="K91" s="15">
        <f>ROUND(H91*F91/12,2)</f>
        <v>0</v>
      </c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3" customFormat="1" ht="12.75" customHeight="1" x14ac:dyDescent="0.2">
      <c r="A92" s="6"/>
      <c r="B92" s="142"/>
      <c r="C92" s="177"/>
      <c r="D92" s="177"/>
      <c r="E92" s="177"/>
      <c r="F92" s="177"/>
      <c r="G92" s="177"/>
      <c r="H92" s="177"/>
      <c r="I92" s="178"/>
      <c r="J92" s="5"/>
      <c r="K92" s="15">
        <f>ROUND(H92*F92/12,2)</f>
        <v>0</v>
      </c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3" customFormat="1" ht="12.75" customHeight="1" x14ac:dyDescent="0.2">
      <c r="A93" s="6"/>
      <c r="B93" s="179"/>
      <c r="C93" s="180"/>
      <c r="D93" s="180"/>
      <c r="E93" s="180"/>
      <c r="F93" s="180"/>
      <c r="G93" s="180"/>
      <c r="H93" s="180"/>
      <c r="I93" s="181"/>
      <c r="J93" s="5"/>
      <c r="K93" s="15">
        <f>ROUND(H93*F93/12,2)</f>
        <v>0</v>
      </c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3" customFormat="1" ht="12.75" x14ac:dyDescent="0.2">
      <c r="A94" s="167" t="s">
        <v>87</v>
      </c>
      <c r="B94" s="148"/>
      <c r="C94" s="148"/>
      <c r="D94" s="148"/>
      <c r="E94" s="148"/>
      <c r="F94" s="148"/>
      <c r="G94" s="148"/>
      <c r="H94" s="148"/>
      <c r="I94" s="149"/>
      <c r="J94" s="44" t="s">
        <v>49</v>
      </c>
      <c r="K94" s="62">
        <f>ROUND(SUM(K89:K93),2)</f>
        <v>60</v>
      </c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3" customFormat="1" ht="12.75" x14ac:dyDescent="0.2">
      <c r="A95" s="176"/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3" customFormat="1" ht="12.75" x14ac:dyDescent="0.2">
      <c r="A96" s="175" t="s">
        <v>113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49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13" ht="12.75" x14ac:dyDescent="0.2">
      <c r="A97" s="6">
        <v>6</v>
      </c>
      <c r="B97" s="139" t="s">
        <v>88</v>
      </c>
      <c r="C97" s="140"/>
      <c r="D97" s="140"/>
      <c r="E97" s="140"/>
      <c r="F97" s="140"/>
      <c r="G97" s="140"/>
      <c r="H97" s="140"/>
      <c r="I97" s="141"/>
      <c r="J97" s="6" t="s">
        <v>3</v>
      </c>
      <c r="K97" s="6" t="s">
        <v>4</v>
      </c>
    </row>
    <row r="98" spans="1:13" ht="12.75" x14ac:dyDescent="0.2">
      <c r="A98" s="6" t="s">
        <v>5</v>
      </c>
      <c r="B98" s="142" t="s">
        <v>89</v>
      </c>
      <c r="C98" s="140"/>
      <c r="D98" s="140"/>
      <c r="E98" s="140"/>
      <c r="F98" s="140"/>
      <c r="G98" s="140"/>
      <c r="H98" s="140"/>
      <c r="I98" s="141"/>
      <c r="J98" s="90"/>
      <c r="K98" s="15">
        <f>ROUND(J98*K113,2)</f>
        <v>0</v>
      </c>
    </row>
    <row r="99" spans="1:13" ht="12.75" x14ac:dyDescent="0.2">
      <c r="A99" s="6" t="s">
        <v>7</v>
      </c>
      <c r="B99" s="142" t="s">
        <v>98</v>
      </c>
      <c r="C99" s="140"/>
      <c r="D99" s="140"/>
      <c r="E99" s="140"/>
      <c r="F99" s="140"/>
      <c r="G99" s="140"/>
      <c r="H99" s="140"/>
      <c r="I99" s="141"/>
      <c r="J99" s="90"/>
      <c r="K99" s="15">
        <f>ROUND(J99*(K98+K113),2)</f>
        <v>0</v>
      </c>
    </row>
    <row r="100" spans="1:13" ht="12.75" x14ac:dyDescent="0.2">
      <c r="A100" s="6" t="s">
        <v>10</v>
      </c>
      <c r="B100" s="191" t="s">
        <v>90</v>
      </c>
      <c r="C100" s="140"/>
      <c r="D100" s="140"/>
      <c r="E100" s="140"/>
      <c r="F100" s="140"/>
      <c r="G100" s="140"/>
      <c r="H100" s="140"/>
      <c r="I100" s="141"/>
      <c r="J100" s="16"/>
      <c r="K100" s="15"/>
    </row>
    <row r="101" spans="1:13" ht="12.75" x14ac:dyDescent="0.2">
      <c r="A101" s="6"/>
      <c r="B101" s="142" t="s">
        <v>91</v>
      </c>
      <c r="C101" s="140"/>
      <c r="D101" s="140"/>
      <c r="E101" s="140"/>
      <c r="F101" s="140"/>
      <c r="G101" s="140"/>
      <c r="H101" s="140"/>
      <c r="I101" s="141"/>
      <c r="J101" s="14">
        <v>1.6500000000000001E-2</v>
      </c>
      <c r="K101" s="15">
        <f>((K$98+K$99+K$113)*J101)/(100%-J$101)</f>
        <v>70.488805287239458</v>
      </c>
      <c r="L101" s="13"/>
    </row>
    <row r="102" spans="1:13" ht="12.75" x14ac:dyDescent="0.2">
      <c r="A102" s="6"/>
      <c r="B102" s="192" t="s">
        <v>92</v>
      </c>
      <c r="C102" s="193"/>
      <c r="D102" s="193"/>
      <c r="E102" s="193"/>
      <c r="F102" s="193"/>
      <c r="G102" s="193"/>
      <c r="H102" s="193"/>
      <c r="I102" s="194"/>
      <c r="J102" s="12">
        <v>7.5999999999999998E-2</v>
      </c>
      <c r="K102" s="15">
        <f>((K$98+K$99+K$113)*J102)/(100%-J102)</f>
        <v>345.58285714285716</v>
      </c>
    </row>
    <row r="103" spans="1:13" ht="12.75" x14ac:dyDescent="0.2">
      <c r="A103" s="11"/>
      <c r="B103" s="187" t="s">
        <v>123</v>
      </c>
      <c r="C103" s="187"/>
      <c r="D103" s="188" t="s">
        <v>97</v>
      </c>
      <c r="E103" s="189"/>
      <c r="F103" s="189"/>
      <c r="G103" s="189"/>
      <c r="H103" s="190"/>
      <c r="I103" s="10">
        <f>ROUND(K58+K112+K98+K99,2)</f>
        <v>847.5</v>
      </c>
      <c r="J103" s="9">
        <v>0.05</v>
      </c>
      <c r="K103" s="60">
        <f>ROUND(J103*I103,2)</f>
        <v>42.38</v>
      </c>
    </row>
    <row r="104" spans="1:13" ht="12.75" x14ac:dyDescent="0.2">
      <c r="A104" s="167" t="s">
        <v>93</v>
      </c>
      <c r="B104" s="137"/>
      <c r="C104" s="137"/>
      <c r="D104" s="137"/>
      <c r="E104" s="137"/>
      <c r="F104" s="137"/>
      <c r="G104" s="137"/>
      <c r="H104" s="137"/>
      <c r="I104" s="138"/>
      <c r="J104" s="45">
        <f>SUM(J98:J103)</f>
        <v>0.14250000000000002</v>
      </c>
      <c r="K104" s="62">
        <f>ROUND(SUM(K98:K103),2)</f>
        <v>458.45</v>
      </c>
    </row>
    <row r="105" spans="1:13" ht="12.75" x14ac:dyDescent="0.2">
      <c r="A105" s="8"/>
      <c r="B105" s="180"/>
      <c r="C105" s="172"/>
      <c r="D105" s="172"/>
      <c r="E105" s="172"/>
      <c r="F105" s="172"/>
      <c r="G105" s="172"/>
      <c r="H105" s="172"/>
      <c r="I105" s="172"/>
      <c r="J105" s="172"/>
      <c r="K105" s="172"/>
    </row>
    <row r="106" spans="1:13" ht="12.75" x14ac:dyDescent="0.2">
      <c r="A106" s="173" t="s">
        <v>114</v>
      </c>
      <c r="B106" s="148"/>
      <c r="C106" s="148"/>
      <c r="D106" s="148"/>
      <c r="E106" s="148"/>
      <c r="F106" s="148"/>
      <c r="G106" s="148"/>
      <c r="H106" s="148"/>
      <c r="I106" s="148"/>
      <c r="J106" s="148"/>
      <c r="K106" s="149"/>
      <c r="M106" s="7"/>
    </row>
    <row r="107" spans="1:13" ht="12.75" x14ac:dyDescent="0.2">
      <c r="A107" s="139" t="s">
        <v>94</v>
      </c>
      <c r="B107" s="140"/>
      <c r="C107" s="140"/>
      <c r="D107" s="140"/>
      <c r="E107" s="140"/>
      <c r="F107" s="140"/>
      <c r="G107" s="140"/>
      <c r="H107" s="140"/>
      <c r="I107" s="140"/>
      <c r="J107" s="141"/>
      <c r="K107" s="6" t="s">
        <v>4</v>
      </c>
    </row>
    <row r="108" spans="1:13" ht="12.75" x14ac:dyDescent="0.2">
      <c r="A108" s="5" t="s">
        <v>5</v>
      </c>
      <c r="B108" s="142" t="str">
        <f>A18</f>
        <v>MÓDULO 1 - COMPOSIÇÃO DA REMUNERAÇÃO</v>
      </c>
      <c r="C108" s="140"/>
      <c r="D108" s="140"/>
      <c r="E108" s="140"/>
      <c r="F108" s="140"/>
      <c r="G108" s="140"/>
      <c r="H108" s="140"/>
      <c r="I108" s="140"/>
      <c r="J108" s="141"/>
      <c r="K108" s="63">
        <f>K26</f>
        <v>2029.09</v>
      </c>
    </row>
    <row r="109" spans="1:13" ht="12.75" x14ac:dyDescent="0.2">
      <c r="A109" s="5" t="s">
        <v>7</v>
      </c>
      <c r="B109" s="142" t="str">
        <f>A28</f>
        <v>MÓDULO 2 – ENCARGOS E BENEFÍCIOS ANUAIS, MENSAIS E DIÁRIOS</v>
      </c>
      <c r="C109" s="140"/>
      <c r="D109" s="140"/>
      <c r="E109" s="140"/>
      <c r="F109" s="140"/>
      <c r="G109" s="140"/>
      <c r="H109" s="140"/>
      <c r="I109" s="140"/>
      <c r="J109" s="141"/>
      <c r="K109" s="63">
        <f>K59</f>
        <v>1842.63</v>
      </c>
    </row>
    <row r="110" spans="1:13" ht="12.75" x14ac:dyDescent="0.2">
      <c r="A110" s="5" t="s">
        <v>10</v>
      </c>
      <c r="B110" s="142" t="str">
        <f>A61</f>
        <v>MÓDULO 3 – PROVISÃO PARA RESCISÃO</v>
      </c>
      <c r="C110" s="140"/>
      <c r="D110" s="140"/>
      <c r="E110" s="140"/>
      <c r="F110" s="140"/>
      <c r="G110" s="140"/>
      <c r="H110" s="140"/>
      <c r="I110" s="140"/>
      <c r="J110" s="141"/>
      <c r="K110" s="63">
        <f>K68</f>
        <v>64.19</v>
      </c>
      <c r="M110" s="7"/>
    </row>
    <row r="111" spans="1:13" ht="12.75" x14ac:dyDescent="0.2">
      <c r="A111" s="5" t="s">
        <v>14</v>
      </c>
      <c r="B111" s="142" t="str">
        <f>A70</f>
        <v>MÓDULO 4 – CUSTO DE REPOSIÇÃO DO PROFISSIONAL AUSENTE</v>
      </c>
      <c r="C111" s="140"/>
      <c r="D111" s="140"/>
      <c r="E111" s="140"/>
      <c r="F111" s="140"/>
      <c r="G111" s="140"/>
      <c r="H111" s="140"/>
      <c r="I111" s="140"/>
      <c r="J111" s="141"/>
      <c r="K111" s="63">
        <f>K84</f>
        <v>205.65</v>
      </c>
      <c r="M111" s="7"/>
    </row>
    <row r="112" spans="1:13" ht="12.75" x14ac:dyDescent="0.2">
      <c r="A112" s="5" t="s">
        <v>20</v>
      </c>
      <c r="B112" s="142" t="str">
        <f>A86</f>
        <v>MÓDULO 5 – INSUMOS DIVERSOS</v>
      </c>
      <c r="C112" s="140"/>
      <c r="D112" s="140"/>
      <c r="E112" s="140"/>
      <c r="F112" s="140"/>
      <c r="G112" s="140"/>
      <c r="H112" s="140"/>
      <c r="I112" s="140"/>
      <c r="J112" s="141"/>
      <c r="K112" s="63">
        <f>K94</f>
        <v>60</v>
      </c>
    </row>
    <row r="113" spans="1:26" s="3" customFormat="1" ht="12.75" x14ac:dyDescent="0.2">
      <c r="A113" s="6"/>
      <c r="B113" s="139" t="s">
        <v>95</v>
      </c>
      <c r="C113" s="140"/>
      <c r="D113" s="140"/>
      <c r="E113" s="140"/>
      <c r="F113" s="140"/>
      <c r="G113" s="140"/>
      <c r="H113" s="140"/>
      <c r="I113" s="140"/>
      <c r="J113" s="141"/>
      <c r="K113" s="64">
        <f>TRUNC(SUM(K108:K112),2)</f>
        <v>4201.5600000000004</v>
      </c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s="3" customFormat="1" ht="12.75" x14ac:dyDescent="0.2">
      <c r="A114" s="5" t="s">
        <v>23</v>
      </c>
      <c r="B114" s="142" t="str">
        <f>A96</f>
        <v>MÓDULO 6 – CUSTOS INDIRETOS, TRIBUTOS E LUCRO (CITL)</v>
      </c>
      <c r="C114" s="140"/>
      <c r="D114" s="140"/>
      <c r="E114" s="140"/>
      <c r="F114" s="140"/>
      <c r="G114" s="140"/>
      <c r="H114" s="140"/>
      <c r="I114" s="140"/>
      <c r="J114" s="141"/>
      <c r="K114" s="63">
        <f>K104</f>
        <v>458.45</v>
      </c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3" customFormat="1" ht="12.75" x14ac:dyDescent="0.2">
      <c r="A115" s="167" t="s">
        <v>115</v>
      </c>
      <c r="B115" s="148"/>
      <c r="C115" s="148"/>
      <c r="D115" s="148"/>
      <c r="E115" s="148"/>
      <c r="F115" s="148"/>
      <c r="G115" s="148"/>
      <c r="H115" s="148"/>
      <c r="I115" s="148"/>
      <c r="J115" s="149"/>
      <c r="K115" s="61">
        <f>TRUNC(SUM(K113:K114),2)</f>
        <v>4660.01</v>
      </c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3" customFormat="1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5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3" customFormat="1" ht="12.75" x14ac:dyDescent="0.2">
      <c r="A117" s="183" t="s">
        <v>116</v>
      </c>
      <c r="B117" s="184"/>
      <c r="C117" s="184"/>
      <c r="D117" s="184"/>
      <c r="E117" s="184"/>
      <c r="F117" s="184"/>
      <c r="G117" s="184"/>
      <c r="H117" s="184"/>
      <c r="I117" s="184"/>
      <c r="J117" s="185"/>
      <c r="K117" s="66">
        <f>K115*H7</f>
        <v>9320.02</v>
      </c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3" customFormat="1" ht="12.75" x14ac:dyDescent="0.2">
      <c r="A118" s="186" t="s">
        <v>134</v>
      </c>
      <c r="B118" s="186"/>
      <c r="C118" s="186"/>
      <c r="D118" s="186"/>
      <c r="E118" s="186"/>
      <c r="F118" s="186"/>
      <c r="G118" s="186"/>
      <c r="H118" s="186"/>
      <c r="I118" s="186"/>
      <c r="J118" s="186"/>
      <c r="K118" s="67">
        <f>K117*12</f>
        <v>111840.24</v>
      </c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3" customFormat="1" ht="12.75" x14ac:dyDescent="0.2">
      <c r="A119" s="1"/>
      <c r="B119" s="1"/>
      <c r="C119" s="1"/>
      <c r="D119" s="1"/>
      <c r="E119" s="1"/>
      <c r="F119" s="1"/>
      <c r="G119" s="1"/>
      <c r="H119" s="1"/>
      <c r="I119" s="4" t="s">
        <v>96</v>
      </c>
      <c r="J119" s="1"/>
      <c r="K119" s="68">
        <f>K115/K20</f>
        <v>2.2965999103942654</v>
      </c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3" customFormat="1" ht="13.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8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3" customFormat="1" ht="13.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8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3" customFormat="1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8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3" customFormat="1" ht="13.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8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3" customFormat="1" ht="13.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8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3" customFormat="1" ht="13.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8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3" customFormat="1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8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3" customFormat="1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8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3" customFormat="1" ht="13.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8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3" customFormat="1" ht="13.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8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15" customHeight="1" x14ac:dyDescent="0.2"/>
    <row r="131" spans="1:26" ht="13.15" customHeight="1" x14ac:dyDescent="0.2"/>
    <row r="132" spans="1:26" ht="13.15" customHeight="1" x14ac:dyDescent="0.2"/>
    <row r="133" spans="1:26" ht="13.15" customHeight="1" x14ac:dyDescent="0.2"/>
    <row r="134" spans="1:26" ht="13.15" customHeight="1" x14ac:dyDescent="0.2"/>
    <row r="135" spans="1:26" ht="13.15" customHeight="1" x14ac:dyDescent="0.2"/>
    <row r="136" spans="1:26" ht="13.15" customHeight="1" x14ac:dyDescent="0.2"/>
    <row r="137" spans="1:26" ht="13.15" customHeight="1" x14ac:dyDescent="0.2"/>
    <row r="138" spans="1:26" ht="13.15" customHeight="1" x14ac:dyDescent="0.2"/>
    <row r="139" spans="1:26" ht="12.75" x14ac:dyDescent="0.2"/>
    <row r="140" spans="1:26" ht="13.9" customHeight="1" x14ac:dyDescent="0.2"/>
    <row r="141" spans="1:26" ht="13.15" customHeight="1" x14ac:dyDescent="0.2"/>
    <row r="142" spans="1:26" ht="12.75" x14ac:dyDescent="0.2"/>
    <row r="143" spans="1:26" ht="12.75" x14ac:dyDescent="0.2"/>
    <row r="144" spans="1:26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</sheetData>
  <mergeCells count="127">
    <mergeCell ref="B114:J114"/>
    <mergeCell ref="A115:J115"/>
    <mergeCell ref="A117:J117"/>
    <mergeCell ref="A118:J118"/>
    <mergeCell ref="B108:J108"/>
    <mergeCell ref="B109:J109"/>
    <mergeCell ref="B110:J110"/>
    <mergeCell ref="B111:J111"/>
    <mergeCell ref="B112:J112"/>
    <mergeCell ref="B113:J113"/>
    <mergeCell ref="B103:C103"/>
    <mergeCell ref="D103:H103"/>
    <mergeCell ref="A104:I104"/>
    <mergeCell ref="B105:K105"/>
    <mergeCell ref="A106:K106"/>
    <mergeCell ref="A107:J107"/>
    <mergeCell ref="B97:I97"/>
    <mergeCell ref="B98:I98"/>
    <mergeCell ref="B99:I99"/>
    <mergeCell ref="B100:I100"/>
    <mergeCell ref="B101:I101"/>
    <mergeCell ref="B102:I102"/>
    <mergeCell ref="B91:I91"/>
    <mergeCell ref="B92:I92"/>
    <mergeCell ref="B93:I93"/>
    <mergeCell ref="A94:I94"/>
    <mergeCell ref="A95:K95"/>
    <mergeCell ref="A96:K96"/>
    <mergeCell ref="A85:K85"/>
    <mergeCell ref="A86:K86"/>
    <mergeCell ref="B87:I87"/>
    <mergeCell ref="B88:I88"/>
    <mergeCell ref="B89:I89"/>
    <mergeCell ref="B90:I90"/>
    <mergeCell ref="A79:K79"/>
    <mergeCell ref="A80:K80"/>
    <mergeCell ref="A81:J81"/>
    <mergeCell ref="B82:J82"/>
    <mergeCell ref="B83:J83"/>
    <mergeCell ref="A84:J84"/>
    <mergeCell ref="B73:I73"/>
    <mergeCell ref="A74:I74"/>
    <mergeCell ref="A75:K75"/>
    <mergeCell ref="A76:I76"/>
    <mergeCell ref="B77:I77"/>
    <mergeCell ref="A78:I78"/>
    <mergeCell ref="B67:I67"/>
    <mergeCell ref="A68:I68"/>
    <mergeCell ref="A69:K69"/>
    <mergeCell ref="A70:K70"/>
    <mergeCell ref="A71:I71"/>
    <mergeCell ref="B72:I72"/>
    <mergeCell ref="A61:K61"/>
    <mergeCell ref="B62:I62"/>
    <mergeCell ref="B63:I63"/>
    <mergeCell ref="B64:I64"/>
    <mergeCell ref="B65:I65"/>
    <mergeCell ref="B66:I66"/>
    <mergeCell ref="A55:J55"/>
    <mergeCell ref="B56:J56"/>
    <mergeCell ref="B57:J57"/>
    <mergeCell ref="B58:J58"/>
    <mergeCell ref="A59:J59"/>
    <mergeCell ref="A60:K60"/>
    <mergeCell ref="B49:I49"/>
    <mergeCell ref="B50:I50"/>
    <mergeCell ref="B51:I51"/>
    <mergeCell ref="A52:J52"/>
    <mergeCell ref="A53:K53"/>
    <mergeCell ref="A54:K54"/>
    <mergeCell ref="B43:I43"/>
    <mergeCell ref="A44:I44"/>
    <mergeCell ref="A45:K45"/>
    <mergeCell ref="A46:I46"/>
    <mergeCell ref="C48:D48"/>
    <mergeCell ref="G48:H48"/>
    <mergeCell ref="B36:I36"/>
    <mergeCell ref="B37:I37"/>
    <mergeCell ref="B39:I39"/>
    <mergeCell ref="B40:I40"/>
    <mergeCell ref="B41:I41"/>
    <mergeCell ref="B42:I42"/>
    <mergeCell ref="B30:I30"/>
    <mergeCell ref="B31:I31"/>
    <mergeCell ref="A32:I32"/>
    <mergeCell ref="A33:K33"/>
    <mergeCell ref="A34:I34"/>
    <mergeCell ref="B35:I35"/>
    <mergeCell ref="C24:I24"/>
    <mergeCell ref="B25:I25"/>
    <mergeCell ref="A26:J26"/>
    <mergeCell ref="A27:K27"/>
    <mergeCell ref="A28:K28"/>
    <mergeCell ref="A29:I29"/>
    <mergeCell ref="A17:K17"/>
    <mergeCell ref="A18:K18"/>
    <mergeCell ref="B19:I19"/>
    <mergeCell ref="B20:I20"/>
    <mergeCell ref="C21:I21"/>
    <mergeCell ref="C22:E22"/>
    <mergeCell ref="G22:I22"/>
    <mergeCell ref="A14:G14"/>
    <mergeCell ref="H14:K14"/>
    <mergeCell ref="A15:G15"/>
    <mergeCell ref="H15:K15"/>
    <mergeCell ref="A16:G16"/>
    <mergeCell ref="H16:K16"/>
    <mergeCell ref="A12:F12"/>
    <mergeCell ref="H12:K12"/>
    <mergeCell ref="A13:E13"/>
    <mergeCell ref="H13:K13"/>
    <mergeCell ref="A6:G6"/>
    <mergeCell ref="H6:K6"/>
    <mergeCell ref="A7:G7"/>
    <mergeCell ref="A8:G8"/>
    <mergeCell ref="H8:K8"/>
    <mergeCell ref="A9:G9"/>
    <mergeCell ref="H9:K9"/>
    <mergeCell ref="A1:K1"/>
    <mergeCell ref="A2:B2"/>
    <mergeCell ref="C2:K2"/>
    <mergeCell ref="A3:K3"/>
    <mergeCell ref="A4:K4"/>
    <mergeCell ref="A5:G5"/>
    <mergeCell ref="H5:K5"/>
    <mergeCell ref="A10:K10"/>
    <mergeCell ref="A11:K11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1" manualBreakCount="1">
    <brk id="10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76B6-0424-4875-9BC5-5566CCA7CB41}">
  <dimension ref="A1:Z718"/>
  <sheetViews>
    <sheetView view="pageBreakPreview" topLeftCell="A72" zoomScale="90" zoomScaleNormal="55" zoomScaleSheetLayoutView="90" workbookViewId="0">
      <selection activeCell="A90" sqref="A90:K91"/>
    </sheetView>
  </sheetViews>
  <sheetFormatPr defaultColWidth="14.42578125" defaultRowHeight="15" customHeight="1" x14ac:dyDescent="0.2"/>
  <cols>
    <col min="1" max="1" width="4.5703125" style="1" customWidth="1"/>
    <col min="2" max="2" width="56.85546875" style="1" customWidth="1"/>
    <col min="3" max="3" width="6.7109375" style="1" customWidth="1"/>
    <col min="4" max="4" width="6.140625" style="1" customWidth="1"/>
    <col min="5" max="5" width="16.85546875" style="1" customWidth="1"/>
    <col min="6" max="6" width="16.28515625" style="1" customWidth="1"/>
    <col min="7" max="7" width="20.5703125" style="1" customWidth="1"/>
    <col min="8" max="8" width="4.7109375" style="1" customWidth="1"/>
    <col min="9" max="9" width="26.28515625" style="1" customWidth="1"/>
    <col min="10" max="10" width="11.140625" style="1" customWidth="1"/>
    <col min="11" max="11" width="13.85546875" style="8" customWidth="1"/>
    <col min="12" max="12" width="27.42578125" style="3" customWidth="1"/>
    <col min="13" max="13" width="15.85546875" style="2" bestFit="1" customWidth="1"/>
    <col min="14" max="14" width="15.85546875" style="1" customWidth="1"/>
    <col min="15" max="15" width="9.5703125" style="1" customWidth="1"/>
    <col min="16" max="26" width="8.7109375" style="1" customWidth="1"/>
    <col min="27" max="16384" width="14.42578125" style="1"/>
  </cols>
  <sheetData>
    <row r="1" spans="1:12" ht="18" x14ac:dyDescent="0.2">
      <c r="A1" s="102" t="s">
        <v>127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 ht="18.75" customHeight="1" x14ac:dyDescent="0.2">
      <c r="A2" s="103" t="s">
        <v>0</v>
      </c>
      <c r="B2" s="104"/>
      <c r="C2" s="103" t="s">
        <v>181</v>
      </c>
      <c r="D2" s="105"/>
      <c r="E2" s="105"/>
      <c r="F2" s="105"/>
      <c r="G2" s="105"/>
      <c r="H2" s="105"/>
      <c r="I2" s="105"/>
      <c r="J2" s="105"/>
      <c r="K2" s="104"/>
    </row>
    <row r="3" spans="1:12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2" ht="12.75" x14ac:dyDescent="0.2">
      <c r="A4" s="109" t="s">
        <v>100</v>
      </c>
      <c r="B4" s="110"/>
      <c r="C4" s="110"/>
      <c r="D4" s="110"/>
      <c r="E4" s="110"/>
      <c r="F4" s="110"/>
      <c r="G4" s="110"/>
      <c r="H4" s="111"/>
      <c r="I4" s="111"/>
      <c r="J4" s="111"/>
      <c r="K4" s="112"/>
    </row>
    <row r="5" spans="1:12" ht="12.75" x14ac:dyDescent="0.2">
      <c r="A5" s="113" t="s">
        <v>101</v>
      </c>
      <c r="B5" s="113"/>
      <c r="C5" s="113"/>
      <c r="D5" s="113"/>
      <c r="E5" s="113"/>
      <c r="F5" s="113"/>
      <c r="G5" s="113"/>
      <c r="H5" s="114" t="s">
        <v>151</v>
      </c>
      <c r="I5" s="115"/>
      <c r="J5" s="115"/>
      <c r="K5" s="116"/>
    </row>
    <row r="6" spans="1:12" ht="12.75" x14ac:dyDescent="0.2">
      <c r="A6" s="113" t="s">
        <v>102</v>
      </c>
      <c r="B6" s="113"/>
      <c r="C6" s="113"/>
      <c r="D6" s="113"/>
      <c r="E6" s="113"/>
      <c r="F6" s="113"/>
      <c r="G6" s="113"/>
      <c r="H6" s="114" t="s">
        <v>129</v>
      </c>
      <c r="I6" s="115"/>
      <c r="J6" s="115"/>
      <c r="K6" s="116"/>
    </row>
    <row r="7" spans="1:12" ht="12.75" x14ac:dyDescent="0.2">
      <c r="A7" s="113" t="s">
        <v>103</v>
      </c>
      <c r="B7" s="113"/>
      <c r="C7" s="113"/>
      <c r="D7" s="113"/>
      <c r="E7" s="113"/>
      <c r="F7" s="113"/>
      <c r="G7" s="113"/>
      <c r="H7" s="50">
        <v>10</v>
      </c>
      <c r="I7" s="49"/>
      <c r="J7" s="49"/>
      <c r="K7" s="55"/>
    </row>
    <row r="8" spans="1:12" ht="12.75" x14ac:dyDescent="0.2">
      <c r="A8" s="129" t="s">
        <v>104</v>
      </c>
      <c r="B8" s="129"/>
      <c r="C8" s="129"/>
      <c r="D8" s="129"/>
      <c r="E8" s="129"/>
      <c r="F8" s="129"/>
      <c r="G8" s="129"/>
      <c r="H8" s="130">
        <v>12</v>
      </c>
      <c r="I8" s="131"/>
      <c r="J8" s="131"/>
      <c r="K8" s="132"/>
    </row>
    <row r="9" spans="1:12" ht="12.75" x14ac:dyDescent="0.2">
      <c r="A9" s="123" t="s">
        <v>105</v>
      </c>
      <c r="B9" s="124"/>
      <c r="C9" s="124"/>
      <c r="D9" s="124"/>
      <c r="E9" s="124"/>
      <c r="F9" s="124"/>
      <c r="G9" s="133"/>
      <c r="H9" s="134" t="s">
        <v>106</v>
      </c>
      <c r="I9" s="134"/>
      <c r="J9" s="134"/>
      <c r="K9" s="134"/>
    </row>
    <row r="10" spans="1:12" ht="12.75" x14ac:dyDescent="0.2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2" ht="12.75" x14ac:dyDescent="0.2">
      <c r="A11" s="120" t="s">
        <v>107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2" ht="26.25" customHeight="1" x14ac:dyDescent="0.2">
      <c r="A12" s="123" t="s">
        <v>126</v>
      </c>
      <c r="B12" s="124"/>
      <c r="C12" s="124"/>
      <c r="D12" s="124"/>
      <c r="E12" s="124"/>
      <c r="F12" s="124"/>
      <c r="G12" s="39">
        <v>220</v>
      </c>
      <c r="H12" s="125">
        <v>1764</v>
      </c>
      <c r="I12" s="125"/>
      <c r="J12" s="125"/>
      <c r="K12" s="125"/>
      <c r="L12" s="37"/>
    </row>
    <row r="13" spans="1:12" ht="15.75" customHeight="1" x14ac:dyDescent="0.2">
      <c r="A13" s="123" t="s">
        <v>132</v>
      </c>
      <c r="B13" s="124"/>
      <c r="C13" s="124"/>
      <c r="D13" s="124"/>
      <c r="E13" s="124"/>
      <c r="F13" s="54">
        <v>21</v>
      </c>
      <c r="G13" s="46">
        <v>8</v>
      </c>
      <c r="H13" s="126">
        <v>200</v>
      </c>
      <c r="I13" s="127"/>
      <c r="J13" s="127"/>
      <c r="K13" s="128"/>
      <c r="L13" s="37"/>
    </row>
    <row r="14" spans="1:12" ht="13.15" customHeight="1" x14ac:dyDescent="0.2">
      <c r="A14" s="123" t="s">
        <v>108</v>
      </c>
      <c r="B14" s="124"/>
      <c r="C14" s="124"/>
      <c r="D14" s="124"/>
      <c r="E14" s="124"/>
      <c r="F14" s="124"/>
      <c r="G14" s="133"/>
      <c r="H14" s="195" t="s">
        <v>176</v>
      </c>
      <c r="I14" s="195"/>
      <c r="J14" s="195"/>
      <c r="K14" s="195"/>
    </row>
    <row r="15" spans="1:12" ht="12.75" x14ac:dyDescent="0.2">
      <c r="A15" s="123" t="s">
        <v>109</v>
      </c>
      <c r="B15" s="124"/>
      <c r="C15" s="124"/>
      <c r="D15" s="124"/>
      <c r="E15" s="124"/>
      <c r="F15" s="124"/>
      <c r="G15" s="133"/>
      <c r="H15" s="145">
        <v>45689</v>
      </c>
      <c r="I15" s="134"/>
      <c r="J15" s="134"/>
      <c r="K15" s="134"/>
    </row>
    <row r="16" spans="1:12" ht="13.15" customHeight="1" x14ac:dyDescent="0.2">
      <c r="A16" s="123" t="s">
        <v>110</v>
      </c>
      <c r="B16" s="124"/>
      <c r="C16" s="124"/>
      <c r="D16" s="124"/>
      <c r="E16" s="124"/>
      <c r="F16" s="124"/>
      <c r="G16" s="133"/>
      <c r="H16" s="146" t="s">
        <v>177</v>
      </c>
      <c r="I16" s="146"/>
      <c r="J16" s="146"/>
      <c r="K16" s="146"/>
    </row>
    <row r="17" spans="1:26" ht="12.75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  <row r="18" spans="1:26" ht="12.75" x14ac:dyDescent="0.2">
      <c r="A18" s="136" t="s">
        <v>1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8"/>
    </row>
    <row r="19" spans="1:26" ht="12.75" x14ac:dyDescent="0.2">
      <c r="A19" s="6">
        <v>1</v>
      </c>
      <c r="B19" s="139" t="s">
        <v>2</v>
      </c>
      <c r="C19" s="140"/>
      <c r="D19" s="140"/>
      <c r="E19" s="140"/>
      <c r="F19" s="140"/>
      <c r="G19" s="140"/>
      <c r="H19" s="140"/>
      <c r="I19" s="141"/>
      <c r="J19" s="6" t="s">
        <v>3</v>
      </c>
      <c r="K19" s="6" t="s">
        <v>4</v>
      </c>
    </row>
    <row r="20" spans="1:26" s="2" customFormat="1" ht="12.75" x14ac:dyDescent="0.2">
      <c r="A20" s="6" t="s">
        <v>5</v>
      </c>
      <c r="B20" s="142" t="s">
        <v>6</v>
      </c>
      <c r="C20" s="140"/>
      <c r="D20" s="140"/>
      <c r="E20" s="140"/>
      <c r="F20" s="140"/>
      <c r="G20" s="140"/>
      <c r="H20" s="140"/>
      <c r="I20" s="141"/>
      <c r="J20" s="5"/>
      <c r="K20" s="56">
        <f>(H12/G12)*H13</f>
        <v>1603.6363636363635</v>
      </c>
      <c r="L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" customFormat="1" ht="12.75" x14ac:dyDescent="0.2">
      <c r="A21" s="6" t="s">
        <v>7</v>
      </c>
      <c r="B21" s="22" t="s">
        <v>8</v>
      </c>
      <c r="C21" s="143" t="s">
        <v>9</v>
      </c>
      <c r="D21" s="140"/>
      <c r="E21" s="140"/>
      <c r="F21" s="140"/>
      <c r="G21" s="140"/>
      <c r="H21" s="140"/>
      <c r="I21" s="141"/>
      <c r="J21" s="35">
        <v>0</v>
      </c>
      <c r="K21" s="15">
        <f>ROUND(K20*J21,2)</f>
        <v>0</v>
      </c>
      <c r="L21" s="2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" customFormat="1" ht="12.75" x14ac:dyDescent="0.2">
      <c r="A22" s="6" t="s">
        <v>10</v>
      </c>
      <c r="B22" s="22" t="s">
        <v>11</v>
      </c>
      <c r="C22" s="143" t="s">
        <v>12</v>
      </c>
      <c r="D22" s="140"/>
      <c r="E22" s="141"/>
      <c r="F22" s="36">
        <v>1518</v>
      </c>
      <c r="G22" s="143" t="s">
        <v>13</v>
      </c>
      <c r="H22" s="140"/>
      <c r="I22" s="141"/>
      <c r="J22" s="38">
        <v>0</v>
      </c>
      <c r="K22" s="15">
        <f>J22*F22</f>
        <v>0</v>
      </c>
      <c r="L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" customFormat="1" ht="12.75" x14ac:dyDescent="0.2">
      <c r="A23" s="6" t="s">
        <v>14</v>
      </c>
      <c r="B23" s="19" t="s">
        <v>15</v>
      </c>
      <c r="C23" s="34" t="s">
        <v>16</v>
      </c>
      <c r="D23" s="34">
        <v>200</v>
      </c>
      <c r="E23" s="34" t="s">
        <v>17</v>
      </c>
      <c r="F23" s="34">
        <v>0</v>
      </c>
      <c r="G23" s="3" t="s">
        <v>18</v>
      </c>
      <c r="H23" s="33">
        <v>0</v>
      </c>
      <c r="I23" s="32" t="s">
        <v>19</v>
      </c>
      <c r="J23" s="16">
        <v>0</v>
      </c>
      <c r="K23" s="15">
        <f>ROUND((K20+K25)/D23*F23*H23*J23,2)</f>
        <v>0</v>
      </c>
      <c r="L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" customFormat="1" ht="12.75" x14ac:dyDescent="0.2">
      <c r="A24" s="6" t="s">
        <v>20</v>
      </c>
      <c r="B24" s="22" t="s">
        <v>21</v>
      </c>
      <c r="C24" s="158" t="s">
        <v>22</v>
      </c>
      <c r="D24" s="140"/>
      <c r="E24" s="140"/>
      <c r="F24" s="140"/>
      <c r="G24" s="140"/>
      <c r="H24" s="140"/>
      <c r="I24" s="141"/>
      <c r="J24" s="16">
        <v>0</v>
      </c>
      <c r="K24" s="15">
        <f>ROUND(((K20+K25)/D23*F23*H23*J23)*J24,2)</f>
        <v>0</v>
      </c>
      <c r="L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" customFormat="1" ht="12.75" x14ac:dyDescent="0.2">
      <c r="A25" s="6" t="s">
        <v>23</v>
      </c>
      <c r="B25" s="142" t="s">
        <v>119</v>
      </c>
      <c r="C25" s="140"/>
      <c r="D25" s="140"/>
      <c r="E25" s="140"/>
      <c r="F25" s="140"/>
      <c r="G25" s="140"/>
      <c r="H25" s="140"/>
      <c r="I25" s="141"/>
      <c r="J25" s="16"/>
      <c r="K25" s="15">
        <v>0</v>
      </c>
      <c r="L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" customFormat="1" ht="12.75" x14ac:dyDescent="0.2">
      <c r="A26" s="159" t="s">
        <v>24</v>
      </c>
      <c r="B26" s="153"/>
      <c r="C26" s="153"/>
      <c r="D26" s="153"/>
      <c r="E26" s="153"/>
      <c r="F26" s="153"/>
      <c r="G26" s="153"/>
      <c r="H26" s="153"/>
      <c r="I26" s="153"/>
      <c r="J26" s="154"/>
      <c r="K26" s="58">
        <f>ROUND(SUM(K20:K25),2)</f>
        <v>1603.64</v>
      </c>
      <c r="L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" customFormat="1" ht="12.75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" customFormat="1" ht="12.75" x14ac:dyDescent="0.2">
      <c r="A28" s="136" t="s">
        <v>25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" customFormat="1" ht="12.75" x14ac:dyDescent="0.2">
      <c r="A29" s="152" t="s">
        <v>26</v>
      </c>
      <c r="B29" s="148"/>
      <c r="C29" s="148"/>
      <c r="D29" s="148"/>
      <c r="E29" s="148"/>
      <c r="F29" s="148"/>
      <c r="G29" s="148"/>
      <c r="H29" s="148"/>
      <c r="I29" s="149"/>
      <c r="J29" s="42" t="s">
        <v>3</v>
      </c>
      <c r="K29" s="42" t="s">
        <v>4</v>
      </c>
      <c r="L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" customFormat="1" ht="12.75" x14ac:dyDescent="0.2">
      <c r="A30" s="6" t="s">
        <v>5</v>
      </c>
      <c r="B30" s="142" t="s">
        <v>99</v>
      </c>
      <c r="C30" s="140"/>
      <c r="D30" s="140"/>
      <c r="E30" s="140"/>
      <c r="F30" s="140"/>
      <c r="G30" s="140"/>
      <c r="H30" s="140"/>
      <c r="I30" s="141"/>
      <c r="J30" s="16">
        <f>1/12</f>
        <v>8.3333333333333329E-2</v>
      </c>
      <c r="K30" s="15">
        <f>ROUND($K$26*J30,2)</f>
        <v>133.63999999999999</v>
      </c>
      <c r="L30" s="3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" customFormat="1" ht="12.75" x14ac:dyDescent="0.2">
      <c r="A31" s="6" t="s">
        <v>7</v>
      </c>
      <c r="B31" s="142" t="s">
        <v>27</v>
      </c>
      <c r="C31" s="140"/>
      <c r="D31" s="140"/>
      <c r="E31" s="140"/>
      <c r="F31" s="140"/>
      <c r="G31" s="140"/>
      <c r="H31" s="140"/>
      <c r="I31" s="141"/>
      <c r="J31" s="18">
        <f>1/12/3</f>
        <v>2.7777777777777776E-2</v>
      </c>
      <c r="K31" s="15">
        <f>ROUND(J31*K26,2)</f>
        <v>44.55</v>
      </c>
      <c r="L31" s="2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" customFormat="1" ht="12.75" x14ac:dyDescent="0.2">
      <c r="A32" s="147" t="s">
        <v>28</v>
      </c>
      <c r="B32" s="148"/>
      <c r="C32" s="148"/>
      <c r="D32" s="148"/>
      <c r="E32" s="148"/>
      <c r="F32" s="148"/>
      <c r="G32" s="148"/>
      <c r="H32" s="148"/>
      <c r="I32" s="149"/>
      <c r="J32" s="43">
        <f>TRUNC(SUM(J30:J31),4)</f>
        <v>0.1111</v>
      </c>
      <c r="K32" s="59">
        <f>ROUND(SUM(K30:K31),2)</f>
        <v>178.19</v>
      </c>
      <c r="L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14" ht="12.75" x14ac:dyDescent="0.2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</row>
    <row r="34" spans="1:14" ht="12.75" x14ac:dyDescent="0.2">
      <c r="A34" s="152" t="s">
        <v>29</v>
      </c>
      <c r="B34" s="153"/>
      <c r="C34" s="153"/>
      <c r="D34" s="153"/>
      <c r="E34" s="153"/>
      <c r="F34" s="153"/>
      <c r="G34" s="153"/>
      <c r="H34" s="153"/>
      <c r="I34" s="154"/>
      <c r="J34" s="42" t="s">
        <v>3</v>
      </c>
      <c r="K34" s="42" t="s">
        <v>4</v>
      </c>
      <c r="N34" s="8"/>
    </row>
    <row r="35" spans="1:14" ht="12.75" x14ac:dyDescent="0.2">
      <c r="A35" s="30"/>
      <c r="B35" s="155" t="s">
        <v>111</v>
      </c>
      <c r="C35" s="156"/>
      <c r="D35" s="156"/>
      <c r="E35" s="156"/>
      <c r="F35" s="156"/>
      <c r="G35" s="156"/>
      <c r="H35" s="156"/>
      <c r="I35" s="157"/>
      <c r="J35" s="29"/>
      <c r="K35" s="28">
        <f>K26+K32</f>
        <v>1781.8300000000002</v>
      </c>
      <c r="N35" s="8"/>
    </row>
    <row r="36" spans="1:14" ht="12.75" x14ac:dyDescent="0.2">
      <c r="A36" s="6" t="s">
        <v>5</v>
      </c>
      <c r="B36" s="164" t="s">
        <v>30</v>
      </c>
      <c r="C36" s="165"/>
      <c r="D36" s="165"/>
      <c r="E36" s="165"/>
      <c r="F36" s="165"/>
      <c r="G36" s="165"/>
      <c r="H36" s="165"/>
      <c r="I36" s="166"/>
      <c r="J36" s="16">
        <v>0.2</v>
      </c>
      <c r="K36" s="15">
        <f t="shared" ref="K36:K43" si="0">ROUND(J36*$K$35,2)</f>
        <v>356.37</v>
      </c>
      <c r="L36" s="23"/>
      <c r="N36" s="8"/>
    </row>
    <row r="37" spans="1:14" ht="12.75" x14ac:dyDescent="0.2">
      <c r="A37" s="6" t="s">
        <v>7</v>
      </c>
      <c r="B37" s="142" t="s">
        <v>31</v>
      </c>
      <c r="C37" s="140"/>
      <c r="D37" s="140"/>
      <c r="E37" s="140"/>
      <c r="F37" s="140"/>
      <c r="G37" s="140"/>
      <c r="H37" s="140"/>
      <c r="I37" s="141"/>
      <c r="J37" s="16">
        <v>2.5000000000000001E-2</v>
      </c>
      <c r="K37" s="15">
        <f t="shared" si="0"/>
        <v>44.55</v>
      </c>
      <c r="L37" s="23"/>
    </row>
    <row r="38" spans="1:14" ht="12.75" x14ac:dyDescent="0.2">
      <c r="A38" s="11" t="s">
        <v>10</v>
      </c>
      <c r="B38" s="22" t="s">
        <v>32</v>
      </c>
      <c r="C38" s="27"/>
      <c r="D38" s="27" t="s">
        <v>33</v>
      </c>
      <c r="E38" s="26" t="s">
        <v>34</v>
      </c>
      <c r="F38" s="19" t="s">
        <v>35</v>
      </c>
      <c r="G38" s="25">
        <v>0.03</v>
      </c>
      <c r="H38" s="19" t="s">
        <v>36</v>
      </c>
      <c r="I38" s="24">
        <v>1</v>
      </c>
      <c r="J38" s="16">
        <v>0.03</v>
      </c>
      <c r="K38" s="15">
        <f t="shared" si="0"/>
        <v>53.45</v>
      </c>
      <c r="L38" s="23"/>
    </row>
    <row r="39" spans="1:14" ht="12.75" x14ac:dyDescent="0.2">
      <c r="A39" s="6" t="s">
        <v>14</v>
      </c>
      <c r="B39" s="164" t="s">
        <v>37</v>
      </c>
      <c r="C39" s="165"/>
      <c r="D39" s="165"/>
      <c r="E39" s="165"/>
      <c r="F39" s="165"/>
      <c r="G39" s="165"/>
      <c r="H39" s="165"/>
      <c r="I39" s="166"/>
      <c r="J39" s="16">
        <v>1.4999999999999999E-2</v>
      </c>
      <c r="K39" s="15">
        <f t="shared" si="0"/>
        <v>26.73</v>
      </c>
      <c r="L39" s="23"/>
    </row>
    <row r="40" spans="1:14" ht="12.75" x14ac:dyDescent="0.2">
      <c r="A40" s="6" t="s">
        <v>20</v>
      </c>
      <c r="B40" s="142" t="s">
        <v>38</v>
      </c>
      <c r="C40" s="140"/>
      <c r="D40" s="140"/>
      <c r="E40" s="140"/>
      <c r="F40" s="140"/>
      <c r="G40" s="140"/>
      <c r="H40" s="140"/>
      <c r="I40" s="141"/>
      <c r="J40" s="16">
        <v>0.01</v>
      </c>
      <c r="K40" s="15">
        <f t="shared" si="0"/>
        <v>17.82</v>
      </c>
      <c r="L40" s="23"/>
    </row>
    <row r="41" spans="1:14" ht="12.75" x14ac:dyDescent="0.2">
      <c r="A41" s="6" t="s">
        <v>23</v>
      </c>
      <c r="B41" s="142" t="s">
        <v>39</v>
      </c>
      <c r="C41" s="140"/>
      <c r="D41" s="140"/>
      <c r="E41" s="140"/>
      <c r="F41" s="140"/>
      <c r="G41" s="140"/>
      <c r="H41" s="140"/>
      <c r="I41" s="141"/>
      <c r="J41" s="16">
        <v>6.0000000000000001E-3</v>
      </c>
      <c r="K41" s="15">
        <f t="shared" si="0"/>
        <v>10.69</v>
      </c>
      <c r="L41" s="23"/>
    </row>
    <row r="42" spans="1:14" ht="12.75" x14ac:dyDescent="0.2">
      <c r="A42" s="6" t="s">
        <v>40</v>
      </c>
      <c r="B42" s="142" t="s">
        <v>41</v>
      </c>
      <c r="C42" s="140"/>
      <c r="D42" s="140"/>
      <c r="E42" s="140"/>
      <c r="F42" s="140"/>
      <c r="G42" s="140"/>
      <c r="H42" s="140"/>
      <c r="I42" s="141"/>
      <c r="J42" s="16">
        <v>2E-3</v>
      </c>
      <c r="K42" s="15">
        <f t="shared" si="0"/>
        <v>3.56</v>
      </c>
      <c r="L42" s="23"/>
    </row>
    <row r="43" spans="1:14" ht="12.75" x14ac:dyDescent="0.2">
      <c r="A43" s="6" t="s">
        <v>42</v>
      </c>
      <c r="B43" s="142" t="s">
        <v>43</v>
      </c>
      <c r="C43" s="140"/>
      <c r="D43" s="140"/>
      <c r="E43" s="140"/>
      <c r="F43" s="140"/>
      <c r="G43" s="140"/>
      <c r="H43" s="140"/>
      <c r="I43" s="141"/>
      <c r="J43" s="16">
        <v>0.08</v>
      </c>
      <c r="K43" s="15">
        <f t="shared" si="0"/>
        <v>142.55000000000001</v>
      </c>
      <c r="L43" s="23"/>
    </row>
    <row r="44" spans="1:14" ht="12.75" x14ac:dyDescent="0.2">
      <c r="A44" s="139" t="s">
        <v>44</v>
      </c>
      <c r="B44" s="140"/>
      <c r="C44" s="140"/>
      <c r="D44" s="140"/>
      <c r="E44" s="140"/>
      <c r="F44" s="140"/>
      <c r="G44" s="140"/>
      <c r="H44" s="140"/>
      <c r="I44" s="141"/>
      <c r="J44" s="17">
        <f>SUM(J36:J43)</f>
        <v>0.36800000000000005</v>
      </c>
      <c r="K44" s="60">
        <f>ROUND(SUM(K36:K43),2)</f>
        <v>655.72</v>
      </c>
      <c r="L44" s="23"/>
    </row>
    <row r="45" spans="1:14" ht="12.75" x14ac:dyDescent="0.2">
      <c r="A45" s="161"/>
      <c r="B45" s="140"/>
      <c r="C45" s="140"/>
      <c r="D45" s="140"/>
      <c r="E45" s="140"/>
      <c r="F45" s="140"/>
      <c r="G45" s="140"/>
      <c r="H45" s="140"/>
      <c r="I45" s="140"/>
      <c r="J45" s="140"/>
      <c r="K45" s="140"/>
    </row>
    <row r="46" spans="1:14" ht="12.75" x14ac:dyDescent="0.2">
      <c r="A46" s="139" t="s">
        <v>45</v>
      </c>
      <c r="B46" s="140"/>
      <c r="C46" s="140"/>
      <c r="D46" s="140"/>
      <c r="E46" s="140"/>
      <c r="F46" s="140"/>
      <c r="G46" s="140"/>
      <c r="H46" s="140"/>
      <c r="I46" s="141"/>
      <c r="J46" s="17"/>
      <c r="K46" s="6" t="s">
        <v>4</v>
      </c>
    </row>
    <row r="47" spans="1:14" ht="12.75" x14ac:dyDescent="0.2">
      <c r="A47" s="6" t="s">
        <v>5</v>
      </c>
      <c r="B47" s="19" t="s">
        <v>112</v>
      </c>
      <c r="C47" s="19" t="s">
        <v>46</v>
      </c>
      <c r="D47" s="19">
        <v>0</v>
      </c>
      <c r="E47" s="19" t="s">
        <v>47</v>
      </c>
      <c r="F47" s="21">
        <v>0</v>
      </c>
      <c r="G47" s="19" t="s">
        <v>48</v>
      </c>
      <c r="H47" s="21">
        <v>0</v>
      </c>
      <c r="I47" s="19"/>
      <c r="J47" s="5" t="s">
        <v>49</v>
      </c>
      <c r="K47" s="15">
        <v>0</v>
      </c>
    </row>
    <row r="48" spans="1:14" ht="12.75" x14ac:dyDescent="0.2">
      <c r="A48" s="6" t="s">
        <v>7</v>
      </c>
      <c r="B48" s="22" t="s">
        <v>125</v>
      </c>
      <c r="C48" s="143" t="s">
        <v>50</v>
      </c>
      <c r="D48" s="141"/>
      <c r="E48" s="21">
        <v>805</v>
      </c>
      <c r="F48" s="20" t="s">
        <v>51</v>
      </c>
      <c r="G48" s="162">
        <v>0.2</v>
      </c>
      <c r="H48" s="163"/>
      <c r="I48" s="19"/>
      <c r="J48" s="5" t="s">
        <v>49</v>
      </c>
      <c r="K48" s="15">
        <f>ROUND(E48*(100%-G48),2)</f>
        <v>644</v>
      </c>
    </row>
    <row r="49" spans="1:26" ht="12.75" x14ac:dyDescent="0.2">
      <c r="A49" s="6" t="s">
        <v>10</v>
      </c>
      <c r="B49" s="22" t="s">
        <v>152</v>
      </c>
      <c r="C49" s="51"/>
      <c r="D49" s="20"/>
      <c r="E49" s="72"/>
      <c r="F49" s="73"/>
      <c r="G49" s="74"/>
      <c r="H49" s="73"/>
      <c r="I49" s="75"/>
      <c r="J49" s="5"/>
      <c r="K49" s="15">
        <v>184</v>
      </c>
    </row>
    <row r="50" spans="1:26" s="3" customFormat="1" ht="12.75" x14ac:dyDescent="0.2">
      <c r="A50" s="6" t="s">
        <v>14</v>
      </c>
      <c r="B50" s="142" t="s">
        <v>124</v>
      </c>
      <c r="C50" s="140"/>
      <c r="D50" s="140"/>
      <c r="E50" s="140"/>
      <c r="F50" s="140"/>
      <c r="G50" s="140"/>
      <c r="H50" s="140"/>
      <c r="I50" s="141"/>
      <c r="J50" s="5" t="s">
        <v>49</v>
      </c>
      <c r="K50" s="15">
        <v>87.5</v>
      </c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" customFormat="1" ht="12.75" x14ac:dyDescent="0.2">
      <c r="A51" s="6" t="s">
        <v>20</v>
      </c>
      <c r="B51" s="170" t="s">
        <v>121</v>
      </c>
      <c r="C51" s="140"/>
      <c r="D51" s="140"/>
      <c r="E51" s="140"/>
      <c r="F51" s="140"/>
      <c r="G51" s="140"/>
      <c r="H51" s="140"/>
      <c r="I51" s="141"/>
      <c r="J51" s="5" t="s">
        <v>49</v>
      </c>
      <c r="K51" s="15">
        <v>28</v>
      </c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" customFormat="1" ht="12.75" x14ac:dyDescent="0.2">
      <c r="A52" s="6" t="s">
        <v>23</v>
      </c>
      <c r="B52" s="142" t="s">
        <v>122</v>
      </c>
      <c r="C52" s="140"/>
      <c r="D52" s="140"/>
      <c r="E52" s="140"/>
      <c r="F52" s="140"/>
      <c r="G52" s="140"/>
      <c r="H52" s="140"/>
      <c r="I52" s="141"/>
      <c r="J52" s="5"/>
      <c r="K52" s="15">
        <v>28</v>
      </c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3" customFormat="1" ht="12.75" x14ac:dyDescent="0.2">
      <c r="A53" s="139" t="s">
        <v>52</v>
      </c>
      <c r="B53" s="140"/>
      <c r="C53" s="140"/>
      <c r="D53" s="140"/>
      <c r="E53" s="140"/>
      <c r="F53" s="140"/>
      <c r="G53" s="140"/>
      <c r="H53" s="140"/>
      <c r="I53" s="140"/>
      <c r="J53" s="141"/>
      <c r="K53" s="60">
        <f>ROUND(SUM(K47:K52),2)</f>
        <v>971.5</v>
      </c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12.75" x14ac:dyDescent="0.2">
      <c r="A54" s="171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" customFormat="1" ht="12.75" x14ac:dyDescent="0.2">
      <c r="A55" s="173" t="s">
        <v>53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9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3" customFormat="1" ht="12.75" x14ac:dyDescent="0.2">
      <c r="A56" s="139" t="s">
        <v>54</v>
      </c>
      <c r="B56" s="140"/>
      <c r="C56" s="140"/>
      <c r="D56" s="140"/>
      <c r="E56" s="140"/>
      <c r="F56" s="140"/>
      <c r="G56" s="140"/>
      <c r="H56" s="140"/>
      <c r="I56" s="140"/>
      <c r="J56" s="141"/>
      <c r="K56" s="6" t="s">
        <v>4</v>
      </c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" customFormat="1" ht="15.75" customHeight="1" x14ac:dyDescent="0.2">
      <c r="A57" s="6" t="s">
        <v>55</v>
      </c>
      <c r="B57" s="142" t="s">
        <v>56</v>
      </c>
      <c r="C57" s="140"/>
      <c r="D57" s="140"/>
      <c r="E57" s="140"/>
      <c r="F57" s="140"/>
      <c r="G57" s="140"/>
      <c r="H57" s="140"/>
      <c r="I57" s="140"/>
      <c r="J57" s="141"/>
      <c r="K57" s="15">
        <f>K32</f>
        <v>178.19</v>
      </c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" customFormat="1" ht="12.75" customHeight="1" x14ac:dyDescent="0.2">
      <c r="A58" s="6" t="s">
        <v>57</v>
      </c>
      <c r="B58" s="142" t="s">
        <v>58</v>
      </c>
      <c r="C58" s="140"/>
      <c r="D58" s="140"/>
      <c r="E58" s="140"/>
      <c r="F58" s="140"/>
      <c r="G58" s="140"/>
      <c r="H58" s="140"/>
      <c r="I58" s="140"/>
      <c r="J58" s="141"/>
      <c r="K58" s="15">
        <f>K44</f>
        <v>655.72</v>
      </c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3" customFormat="1" ht="13.5" customHeight="1" x14ac:dyDescent="0.2">
      <c r="A59" s="6" t="s">
        <v>59</v>
      </c>
      <c r="B59" s="142" t="s">
        <v>60</v>
      </c>
      <c r="C59" s="140"/>
      <c r="D59" s="140"/>
      <c r="E59" s="140"/>
      <c r="F59" s="140"/>
      <c r="G59" s="140"/>
      <c r="H59" s="140"/>
      <c r="I59" s="140"/>
      <c r="J59" s="141"/>
      <c r="K59" s="15">
        <f>K53</f>
        <v>971.5</v>
      </c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3" customFormat="1" ht="12.75" x14ac:dyDescent="0.2">
      <c r="A60" s="167" t="s">
        <v>61</v>
      </c>
      <c r="B60" s="148"/>
      <c r="C60" s="148"/>
      <c r="D60" s="148"/>
      <c r="E60" s="148"/>
      <c r="F60" s="148"/>
      <c r="G60" s="148"/>
      <c r="H60" s="148"/>
      <c r="I60" s="148"/>
      <c r="J60" s="149"/>
      <c r="K60" s="61">
        <f>ROUND(SUM(K57:K59),2)</f>
        <v>1805.41</v>
      </c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3" customFormat="1" ht="12.75" x14ac:dyDescent="0.2">
      <c r="A61" s="168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" customFormat="1" ht="12.75" x14ac:dyDescent="0.2">
      <c r="A62" s="175" t="s">
        <v>62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3" customFormat="1" ht="12.75" x14ac:dyDescent="0.2">
      <c r="A63" s="6">
        <v>3</v>
      </c>
      <c r="B63" s="139" t="s">
        <v>63</v>
      </c>
      <c r="C63" s="140"/>
      <c r="D63" s="140"/>
      <c r="E63" s="140"/>
      <c r="F63" s="140"/>
      <c r="G63" s="140"/>
      <c r="H63" s="140"/>
      <c r="I63" s="141"/>
      <c r="J63" s="6" t="s">
        <v>3</v>
      </c>
      <c r="K63" s="6" t="s">
        <v>4</v>
      </c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3" customFormat="1" ht="12.75" x14ac:dyDescent="0.2">
      <c r="A64" s="6" t="s">
        <v>5</v>
      </c>
      <c r="B64" s="142" t="s">
        <v>64</v>
      </c>
      <c r="C64" s="140"/>
      <c r="D64" s="140"/>
      <c r="E64" s="140"/>
      <c r="F64" s="140"/>
      <c r="G64" s="140"/>
      <c r="H64" s="140"/>
      <c r="I64" s="141"/>
      <c r="J64" s="16">
        <v>4.1999999999999997E-3</v>
      </c>
      <c r="K64" s="15">
        <f>ROUND($K$26*J64,2)</f>
        <v>6.74</v>
      </c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3" customFormat="1" ht="12.75" x14ac:dyDescent="0.2">
      <c r="A65" s="6" t="s">
        <v>7</v>
      </c>
      <c r="B65" s="142" t="s">
        <v>65</v>
      </c>
      <c r="C65" s="140"/>
      <c r="D65" s="140"/>
      <c r="E65" s="140"/>
      <c r="F65" s="140"/>
      <c r="G65" s="140"/>
      <c r="H65" s="140"/>
      <c r="I65" s="141"/>
      <c r="J65" s="16">
        <v>2.9999999999999997E-4</v>
      </c>
      <c r="K65" s="15">
        <f>ROUND(J65*K26,2)</f>
        <v>0.48</v>
      </c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" customFormat="1" ht="12.75" x14ac:dyDescent="0.2">
      <c r="A66" s="6" t="s">
        <v>10</v>
      </c>
      <c r="B66" s="142" t="s">
        <v>66</v>
      </c>
      <c r="C66" s="140"/>
      <c r="D66" s="140"/>
      <c r="E66" s="140"/>
      <c r="F66" s="140"/>
      <c r="G66" s="140"/>
      <c r="H66" s="140"/>
      <c r="I66" s="141"/>
      <c r="J66" s="16">
        <v>1.9400000000000001E-2</v>
      </c>
      <c r="K66" s="15">
        <f>ROUND($K$26*J66,2)</f>
        <v>31.11</v>
      </c>
      <c r="L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" customFormat="1" ht="12.75" x14ac:dyDescent="0.2">
      <c r="A67" s="6" t="s">
        <v>14</v>
      </c>
      <c r="B67" s="142" t="s">
        <v>67</v>
      </c>
      <c r="C67" s="140"/>
      <c r="D67" s="140"/>
      <c r="E67" s="140"/>
      <c r="F67" s="140"/>
      <c r="G67" s="140"/>
      <c r="H67" s="140"/>
      <c r="I67" s="141"/>
      <c r="J67" s="18">
        <v>5.4000000000000003E-3</v>
      </c>
      <c r="K67" s="15">
        <f>ROUND(K66*J44,2)</f>
        <v>11.45</v>
      </c>
      <c r="L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" customFormat="1" ht="12.75" x14ac:dyDescent="0.2">
      <c r="A68" s="6" t="s">
        <v>20</v>
      </c>
      <c r="B68" s="142" t="s">
        <v>68</v>
      </c>
      <c r="C68" s="140"/>
      <c r="D68" s="140"/>
      <c r="E68" s="140"/>
      <c r="F68" s="140"/>
      <c r="G68" s="140"/>
      <c r="H68" s="140"/>
      <c r="I68" s="141"/>
      <c r="J68" s="16">
        <v>5.9999999999999995E-4</v>
      </c>
      <c r="K68" s="15">
        <f>ROUND($K$26*J68,2)</f>
        <v>0.96</v>
      </c>
      <c r="L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" customFormat="1" ht="12.75" x14ac:dyDescent="0.2">
      <c r="A69" s="167" t="s">
        <v>69</v>
      </c>
      <c r="B69" s="148"/>
      <c r="C69" s="148"/>
      <c r="D69" s="148"/>
      <c r="E69" s="148"/>
      <c r="F69" s="148"/>
      <c r="G69" s="148"/>
      <c r="H69" s="148"/>
      <c r="I69" s="149"/>
      <c r="J69" s="44">
        <f>ROUND(SUM(J64:J68),4)</f>
        <v>2.9899999999999999E-2</v>
      </c>
      <c r="K69" s="62">
        <f>ROUND(SUM(K64:K68),2)</f>
        <v>50.74</v>
      </c>
      <c r="L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" customFormat="1" ht="12.75" x14ac:dyDescent="0.2">
      <c r="A70" s="174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" customFormat="1" ht="12.75" x14ac:dyDescent="0.2">
      <c r="A71" s="175" t="s">
        <v>70</v>
      </c>
      <c r="B71" s="148"/>
      <c r="C71" s="148"/>
      <c r="D71" s="148"/>
      <c r="E71" s="148"/>
      <c r="F71" s="148"/>
      <c r="G71" s="148"/>
      <c r="H71" s="148"/>
      <c r="I71" s="148"/>
      <c r="J71" s="148"/>
      <c r="K71" s="149"/>
      <c r="L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" customFormat="1" ht="12.75" x14ac:dyDescent="0.2">
      <c r="A72" s="139" t="s">
        <v>71</v>
      </c>
      <c r="B72" s="140"/>
      <c r="C72" s="140"/>
      <c r="D72" s="140"/>
      <c r="E72" s="140"/>
      <c r="F72" s="140"/>
      <c r="G72" s="140"/>
      <c r="H72" s="140"/>
      <c r="I72" s="141"/>
      <c r="J72" s="6" t="s">
        <v>3</v>
      </c>
      <c r="K72" s="6" t="s">
        <v>4</v>
      </c>
      <c r="L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" customFormat="1" ht="12.75" x14ac:dyDescent="0.2">
      <c r="A73" s="6" t="s">
        <v>5</v>
      </c>
      <c r="B73" s="142" t="s">
        <v>72</v>
      </c>
      <c r="C73" s="140"/>
      <c r="D73" s="140"/>
      <c r="E73" s="140"/>
      <c r="F73" s="140"/>
      <c r="G73" s="140"/>
      <c r="H73" s="140"/>
      <c r="I73" s="141"/>
      <c r="J73" s="16">
        <v>3.6200000000000003E-2</v>
      </c>
      <c r="K73" s="15">
        <f>(K26+K44+K53)*J73</f>
        <v>116.95713200000002</v>
      </c>
      <c r="L73" s="1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" customFormat="1" ht="12.75" x14ac:dyDescent="0.2">
      <c r="A74" s="6" t="s">
        <v>7</v>
      </c>
      <c r="B74" s="142" t="s">
        <v>73</v>
      </c>
      <c r="C74" s="140"/>
      <c r="D74" s="140"/>
      <c r="E74" s="140"/>
      <c r="F74" s="140"/>
      <c r="G74" s="140"/>
      <c r="H74" s="140"/>
      <c r="I74" s="141"/>
      <c r="J74" s="16">
        <v>2.0199999999999999E-2</v>
      </c>
      <c r="K74" s="15">
        <f>(K26+K44+K53)*J74</f>
        <v>65.263372000000004</v>
      </c>
      <c r="L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" customFormat="1" ht="12.75" x14ac:dyDescent="0.2">
      <c r="A75" s="139" t="s">
        <v>74</v>
      </c>
      <c r="B75" s="140"/>
      <c r="C75" s="140"/>
      <c r="D75" s="140"/>
      <c r="E75" s="140"/>
      <c r="F75" s="140"/>
      <c r="G75" s="140"/>
      <c r="H75" s="140"/>
      <c r="I75" s="141"/>
      <c r="J75" s="17">
        <f>TRUNC(SUM(J73:J74),4)</f>
        <v>5.6399999999999999E-2</v>
      </c>
      <c r="K75" s="60">
        <f>ROUND(SUM(K73:K74),2)</f>
        <v>182.22</v>
      </c>
      <c r="L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" customFormat="1" ht="12.75" x14ac:dyDescent="0.2">
      <c r="A76" s="176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" customFormat="1" ht="12.75" x14ac:dyDescent="0.2">
      <c r="A77" s="139" t="s">
        <v>75</v>
      </c>
      <c r="B77" s="140"/>
      <c r="C77" s="140"/>
      <c r="D77" s="140"/>
      <c r="E77" s="140"/>
      <c r="F77" s="140"/>
      <c r="G77" s="140"/>
      <c r="H77" s="140"/>
      <c r="I77" s="141"/>
      <c r="J77" s="6" t="s">
        <v>3</v>
      </c>
      <c r="K77" s="6" t="s">
        <v>4</v>
      </c>
      <c r="L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" customFormat="1" ht="12.75" x14ac:dyDescent="0.2">
      <c r="A78" s="6" t="s">
        <v>5</v>
      </c>
      <c r="B78" s="142" t="s">
        <v>76</v>
      </c>
      <c r="C78" s="140"/>
      <c r="D78" s="140"/>
      <c r="E78" s="140"/>
      <c r="F78" s="140"/>
      <c r="G78" s="140"/>
      <c r="H78" s="140"/>
      <c r="I78" s="141"/>
      <c r="J78" s="16">
        <v>0</v>
      </c>
      <c r="K78" s="15">
        <f>ROUND($K$26*J78,2)</f>
        <v>0</v>
      </c>
      <c r="L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" customFormat="1" ht="12.75" x14ac:dyDescent="0.2">
      <c r="A79" s="139" t="s">
        <v>77</v>
      </c>
      <c r="B79" s="140"/>
      <c r="C79" s="140"/>
      <c r="D79" s="140"/>
      <c r="E79" s="140"/>
      <c r="F79" s="140"/>
      <c r="G79" s="140"/>
      <c r="H79" s="140"/>
      <c r="I79" s="141"/>
      <c r="J79" s="17">
        <f>TRUNC(SUM(J78),4)</f>
        <v>0</v>
      </c>
      <c r="K79" s="60">
        <f>TRUNC(SUM(K78),2)</f>
        <v>0</v>
      </c>
      <c r="L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" customFormat="1" ht="12.75" x14ac:dyDescent="0.2">
      <c r="A80" s="176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2" customFormat="1" ht="12.75" x14ac:dyDescent="0.2">
      <c r="A81" s="173" t="s">
        <v>78</v>
      </c>
      <c r="B81" s="148"/>
      <c r="C81" s="148"/>
      <c r="D81" s="148"/>
      <c r="E81" s="148"/>
      <c r="F81" s="148"/>
      <c r="G81" s="148"/>
      <c r="H81" s="148"/>
      <c r="I81" s="148"/>
      <c r="J81" s="148"/>
      <c r="K81" s="149"/>
      <c r="L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3" customFormat="1" ht="12.75" x14ac:dyDescent="0.2">
      <c r="A82" s="139" t="s">
        <v>79</v>
      </c>
      <c r="B82" s="140"/>
      <c r="C82" s="140"/>
      <c r="D82" s="140"/>
      <c r="E82" s="140"/>
      <c r="F82" s="140"/>
      <c r="G82" s="140"/>
      <c r="H82" s="140"/>
      <c r="I82" s="140"/>
      <c r="J82" s="141"/>
      <c r="K82" s="6" t="s">
        <v>4</v>
      </c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3" customFormat="1" ht="13.5" customHeight="1" x14ac:dyDescent="0.2">
      <c r="A83" s="6" t="s">
        <v>80</v>
      </c>
      <c r="B83" s="142" t="s">
        <v>81</v>
      </c>
      <c r="C83" s="140"/>
      <c r="D83" s="140"/>
      <c r="E83" s="140"/>
      <c r="F83" s="140"/>
      <c r="G83" s="140"/>
      <c r="H83" s="140"/>
      <c r="I83" s="140"/>
      <c r="J83" s="141"/>
      <c r="K83" s="15">
        <f>K75</f>
        <v>182.22</v>
      </c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3" customFormat="1" ht="12.75" customHeight="1" x14ac:dyDescent="0.2">
      <c r="A84" s="6" t="s">
        <v>82</v>
      </c>
      <c r="B84" s="142" t="s">
        <v>83</v>
      </c>
      <c r="C84" s="140"/>
      <c r="D84" s="140"/>
      <c r="E84" s="140"/>
      <c r="F84" s="140"/>
      <c r="G84" s="140"/>
      <c r="H84" s="140"/>
      <c r="I84" s="140"/>
      <c r="J84" s="141"/>
      <c r="K84" s="15">
        <f>K79</f>
        <v>0</v>
      </c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3" customFormat="1" ht="12.75" x14ac:dyDescent="0.2">
      <c r="A85" s="167" t="s">
        <v>84</v>
      </c>
      <c r="B85" s="148"/>
      <c r="C85" s="148"/>
      <c r="D85" s="148"/>
      <c r="E85" s="148"/>
      <c r="F85" s="148"/>
      <c r="G85" s="148"/>
      <c r="H85" s="148"/>
      <c r="I85" s="148"/>
      <c r="J85" s="149"/>
      <c r="K85" s="62">
        <f>TRUNC(SUM(K83:K84),2)</f>
        <v>182.22</v>
      </c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3" customFormat="1" ht="12.75" x14ac:dyDescent="0.2">
      <c r="A86" s="176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3" customFormat="1" ht="12.75" x14ac:dyDescent="0.2">
      <c r="A87" s="175" t="s">
        <v>85</v>
      </c>
      <c r="B87" s="148"/>
      <c r="C87" s="148"/>
      <c r="D87" s="148"/>
      <c r="E87" s="148"/>
      <c r="F87" s="148"/>
      <c r="G87" s="148"/>
      <c r="H87" s="148"/>
      <c r="I87" s="148"/>
      <c r="J87" s="148"/>
      <c r="K87" s="149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3" customFormat="1" ht="12.75" x14ac:dyDescent="0.2">
      <c r="A88" s="6">
        <v>5</v>
      </c>
      <c r="B88" s="139" t="s">
        <v>86</v>
      </c>
      <c r="C88" s="140"/>
      <c r="D88" s="140"/>
      <c r="E88" s="140"/>
      <c r="F88" s="140"/>
      <c r="G88" s="140"/>
      <c r="H88" s="140"/>
      <c r="I88" s="141"/>
      <c r="J88" s="6"/>
      <c r="K88" s="6" t="s">
        <v>4</v>
      </c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3" customFormat="1" ht="12.75" x14ac:dyDescent="0.2">
      <c r="A89" s="6" t="s">
        <v>5</v>
      </c>
      <c r="B89" s="182" t="s">
        <v>117</v>
      </c>
      <c r="C89" s="140"/>
      <c r="D89" s="140"/>
      <c r="E89" s="140"/>
      <c r="F89" s="140"/>
      <c r="G89" s="140"/>
      <c r="H89" s="140"/>
      <c r="I89" s="141"/>
      <c r="J89" s="6" t="s">
        <v>49</v>
      </c>
      <c r="K89" s="60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3" customFormat="1" ht="12.75" customHeight="1" x14ac:dyDescent="0.2">
      <c r="A90" s="210"/>
      <c r="B90" s="204" t="s">
        <v>120</v>
      </c>
      <c r="C90" s="205"/>
      <c r="D90" s="205"/>
      <c r="E90" s="205"/>
      <c r="F90" s="205"/>
      <c r="G90" s="205"/>
      <c r="H90" s="205"/>
      <c r="I90" s="206"/>
      <c r="J90" s="207"/>
      <c r="K90" s="208">
        <v>20</v>
      </c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3" customFormat="1" ht="12.75" customHeight="1" x14ac:dyDescent="0.2">
      <c r="A91" s="210"/>
      <c r="B91" s="204" t="s">
        <v>130</v>
      </c>
      <c r="C91" s="205"/>
      <c r="D91" s="205"/>
      <c r="E91" s="205"/>
      <c r="F91" s="205"/>
      <c r="G91" s="205"/>
      <c r="H91" s="205"/>
      <c r="I91" s="206"/>
      <c r="J91" s="207"/>
      <c r="K91" s="208">
        <v>40</v>
      </c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3" customFormat="1" ht="12.75" customHeight="1" x14ac:dyDescent="0.2">
      <c r="A92" s="6"/>
      <c r="B92" s="142"/>
      <c r="C92" s="177"/>
      <c r="D92" s="177"/>
      <c r="E92" s="177"/>
      <c r="F92" s="177"/>
      <c r="G92" s="177"/>
      <c r="H92" s="177"/>
      <c r="I92" s="178"/>
      <c r="J92" s="5"/>
      <c r="K92" s="15">
        <f>ROUND(H92*F92/12,2)</f>
        <v>0</v>
      </c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3" customFormat="1" ht="12.75" customHeight="1" x14ac:dyDescent="0.2">
      <c r="A93" s="6"/>
      <c r="B93" s="142"/>
      <c r="C93" s="177"/>
      <c r="D93" s="177"/>
      <c r="E93" s="177"/>
      <c r="F93" s="177"/>
      <c r="G93" s="177"/>
      <c r="H93" s="177"/>
      <c r="I93" s="178"/>
      <c r="J93" s="5"/>
      <c r="K93" s="15">
        <f>ROUND(H93*F93/12,2)</f>
        <v>0</v>
      </c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3" customFormat="1" ht="12.75" customHeight="1" x14ac:dyDescent="0.2">
      <c r="A94" s="6"/>
      <c r="B94" s="179"/>
      <c r="C94" s="180"/>
      <c r="D94" s="180"/>
      <c r="E94" s="180"/>
      <c r="F94" s="180"/>
      <c r="G94" s="180"/>
      <c r="H94" s="180"/>
      <c r="I94" s="181"/>
      <c r="J94" s="5"/>
      <c r="K94" s="15">
        <f>ROUND(H94*F94/12,2)</f>
        <v>0</v>
      </c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3" customFormat="1" ht="12.75" x14ac:dyDescent="0.2">
      <c r="A95" s="167" t="s">
        <v>87</v>
      </c>
      <c r="B95" s="148"/>
      <c r="C95" s="148"/>
      <c r="D95" s="148"/>
      <c r="E95" s="148"/>
      <c r="F95" s="148"/>
      <c r="G95" s="148"/>
      <c r="H95" s="148"/>
      <c r="I95" s="149"/>
      <c r="J95" s="44" t="s">
        <v>49</v>
      </c>
      <c r="K95" s="62">
        <f>ROUND(SUM(K90:K94),2)</f>
        <v>60</v>
      </c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3" customFormat="1" ht="12.75" x14ac:dyDescent="0.2">
      <c r="A96" s="176"/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2.75" x14ac:dyDescent="0.2">
      <c r="A97" s="175" t="s">
        <v>113</v>
      </c>
      <c r="B97" s="148"/>
      <c r="C97" s="148"/>
      <c r="D97" s="148"/>
      <c r="E97" s="148"/>
      <c r="F97" s="148"/>
      <c r="G97" s="148"/>
      <c r="H97" s="148"/>
      <c r="I97" s="148"/>
      <c r="J97" s="148"/>
      <c r="K97" s="149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6">
        <v>6</v>
      </c>
      <c r="B98" s="139" t="s">
        <v>88</v>
      </c>
      <c r="C98" s="140"/>
      <c r="D98" s="140"/>
      <c r="E98" s="140"/>
      <c r="F98" s="140"/>
      <c r="G98" s="140"/>
      <c r="H98" s="140"/>
      <c r="I98" s="141"/>
      <c r="J98" s="6" t="s">
        <v>3</v>
      </c>
      <c r="K98" s="6" t="s">
        <v>4</v>
      </c>
    </row>
    <row r="99" spans="1:26" ht="12.75" x14ac:dyDescent="0.2">
      <c r="A99" s="6" t="s">
        <v>5</v>
      </c>
      <c r="B99" s="142" t="s">
        <v>89</v>
      </c>
      <c r="C99" s="140"/>
      <c r="D99" s="140"/>
      <c r="E99" s="140"/>
      <c r="F99" s="140"/>
      <c r="G99" s="140"/>
      <c r="H99" s="140"/>
      <c r="I99" s="141"/>
      <c r="J99" s="90"/>
      <c r="K99" s="15">
        <f>ROUND(J99*K114,2)</f>
        <v>0</v>
      </c>
    </row>
    <row r="100" spans="1:26" ht="12.75" x14ac:dyDescent="0.2">
      <c r="A100" s="6" t="s">
        <v>7</v>
      </c>
      <c r="B100" s="142" t="s">
        <v>98</v>
      </c>
      <c r="C100" s="140"/>
      <c r="D100" s="140"/>
      <c r="E100" s="140"/>
      <c r="F100" s="140"/>
      <c r="G100" s="140"/>
      <c r="H100" s="140"/>
      <c r="I100" s="141"/>
      <c r="J100" s="90"/>
      <c r="K100" s="15">
        <f>ROUND(J100*(K99+K114),2)</f>
        <v>0</v>
      </c>
    </row>
    <row r="101" spans="1:26" ht="12.75" x14ac:dyDescent="0.2">
      <c r="A101" s="6" t="s">
        <v>10</v>
      </c>
      <c r="B101" s="191" t="s">
        <v>90</v>
      </c>
      <c r="C101" s="140"/>
      <c r="D101" s="140"/>
      <c r="E101" s="140"/>
      <c r="F101" s="140"/>
      <c r="G101" s="140"/>
      <c r="H101" s="140"/>
      <c r="I101" s="141"/>
      <c r="J101" s="16"/>
      <c r="K101" s="15"/>
    </row>
    <row r="102" spans="1:26" ht="12.75" x14ac:dyDescent="0.2">
      <c r="A102" s="6"/>
      <c r="B102" s="142" t="s">
        <v>91</v>
      </c>
      <c r="C102" s="140"/>
      <c r="D102" s="140"/>
      <c r="E102" s="140"/>
      <c r="F102" s="140"/>
      <c r="G102" s="140"/>
      <c r="H102" s="140"/>
      <c r="I102" s="141"/>
      <c r="J102" s="14">
        <v>1.6500000000000001E-2</v>
      </c>
      <c r="K102" s="15">
        <f>((K$99+K$100+K$114)*J102)/(100%-J$102)</f>
        <v>62.107946110828678</v>
      </c>
      <c r="L102" s="13"/>
    </row>
    <row r="103" spans="1:26" ht="12.75" x14ac:dyDescent="0.2">
      <c r="A103" s="6"/>
      <c r="B103" s="192" t="s">
        <v>92</v>
      </c>
      <c r="C103" s="193"/>
      <c r="D103" s="193"/>
      <c r="E103" s="193"/>
      <c r="F103" s="193"/>
      <c r="G103" s="193"/>
      <c r="H103" s="193"/>
      <c r="I103" s="194"/>
      <c r="J103" s="12">
        <v>7.5999999999999998E-2</v>
      </c>
      <c r="K103" s="15">
        <f>((K$99+K$100+K$114)*J103)/(100%-J103)</f>
        <v>304.49432900432896</v>
      </c>
    </row>
    <row r="104" spans="1:26" ht="12.75" x14ac:dyDescent="0.2">
      <c r="A104" s="11"/>
      <c r="B104" s="187" t="s">
        <v>123</v>
      </c>
      <c r="C104" s="187"/>
      <c r="D104" s="188" t="s">
        <v>97</v>
      </c>
      <c r="E104" s="189"/>
      <c r="F104" s="189"/>
      <c r="G104" s="189"/>
      <c r="H104" s="190"/>
      <c r="I104" s="10">
        <f>ROUND(K59+K113+K99+K100,2)</f>
        <v>1031.5</v>
      </c>
      <c r="J104" s="9">
        <v>0.05</v>
      </c>
      <c r="K104" s="60">
        <f>ROUND(J104*I104,2)</f>
        <v>51.58</v>
      </c>
    </row>
    <row r="105" spans="1:26" ht="12.75" x14ac:dyDescent="0.2">
      <c r="A105" s="167" t="s">
        <v>93</v>
      </c>
      <c r="B105" s="137"/>
      <c r="C105" s="137"/>
      <c r="D105" s="137"/>
      <c r="E105" s="137"/>
      <c r="F105" s="137"/>
      <c r="G105" s="137"/>
      <c r="H105" s="137"/>
      <c r="I105" s="138"/>
      <c r="J105" s="45">
        <f>SUM(J99:J104)</f>
        <v>0.14250000000000002</v>
      </c>
      <c r="K105" s="62">
        <f>ROUND(SUM(K99:K104),2)</f>
        <v>418.18</v>
      </c>
    </row>
    <row r="106" spans="1:26" ht="12.75" x14ac:dyDescent="0.2">
      <c r="A106" s="8"/>
      <c r="B106" s="180"/>
      <c r="C106" s="172"/>
      <c r="D106" s="172"/>
      <c r="E106" s="172"/>
      <c r="F106" s="172"/>
      <c r="G106" s="172"/>
      <c r="H106" s="172"/>
      <c r="I106" s="172"/>
      <c r="J106" s="172"/>
      <c r="K106" s="172"/>
    </row>
    <row r="107" spans="1:26" ht="12.75" x14ac:dyDescent="0.2">
      <c r="A107" s="173" t="s">
        <v>114</v>
      </c>
      <c r="B107" s="148"/>
      <c r="C107" s="148"/>
      <c r="D107" s="148"/>
      <c r="E107" s="148"/>
      <c r="F107" s="148"/>
      <c r="G107" s="148"/>
      <c r="H107" s="148"/>
      <c r="I107" s="148"/>
      <c r="J107" s="148"/>
      <c r="K107" s="149"/>
      <c r="M107" s="7"/>
    </row>
    <row r="108" spans="1:26" ht="12.75" x14ac:dyDescent="0.2">
      <c r="A108" s="139" t="s">
        <v>94</v>
      </c>
      <c r="B108" s="140"/>
      <c r="C108" s="140"/>
      <c r="D108" s="140"/>
      <c r="E108" s="140"/>
      <c r="F108" s="140"/>
      <c r="G108" s="140"/>
      <c r="H108" s="140"/>
      <c r="I108" s="140"/>
      <c r="J108" s="141"/>
      <c r="K108" s="6" t="s">
        <v>4</v>
      </c>
    </row>
    <row r="109" spans="1:26" ht="12.75" x14ac:dyDescent="0.2">
      <c r="A109" s="5" t="s">
        <v>5</v>
      </c>
      <c r="B109" s="142" t="str">
        <f>A18</f>
        <v>MÓDULO 1 - COMPOSIÇÃO DA REMUNERAÇÃO</v>
      </c>
      <c r="C109" s="140"/>
      <c r="D109" s="140"/>
      <c r="E109" s="140"/>
      <c r="F109" s="140"/>
      <c r="G109" s="140"/>
      <c r="H109" s="140"/>
      <c r="I109" s="140"/>
      <c r="J109" s="141"/>
      <c r="K109" s="63">
        <f>K26</f>
        <v>1603.64</v>
      </c>
    </row>
    <row r="110" spans="1:26" ht="12.75" x14ac:dyDescent="0.2">
      <c r="A110" s="5" t="s">
        <v>7</v>
      </c>
      <c r="B110" s="142" t="str">
        <f>A28</f>
        <v>MÓDULO 2 – ENCARGOS E BENEFÍCIOS ANUAIS, MENSAIS E DIÁRIOS</v>
      </c>
      <c r="C110" s="140"/>
      <c r="D110" s="140"/>
      <c r="E110" s="140"/>
      <c r="F110" s="140"/>
      <c r="G110" s="140"/>
      <c r="H110" s="140"/>
      <c r="I110" s="140"/>
      <c r="J110" s="141"/>
      <c r="K110" s="63">
        <f>K60</f>
        <v>1805.41</v>
      </c>
    </row>
    <row r="111" spans="1:26" ht="12.75" x14ac:dyDescent="0.2">
      <c r="A111" s="5" t="s">
        <v>10</v>
      </c>
      <c r="B111" s="142" t="str">
        <f>A62</f>
        <v>MÓDULO 3 – PROVISÃO PARA RESCISÃO</v>
      </c>
      <c r="C111" s="140"/>
      <c r="D111" s="140"/>
      <c r="E111" s="140"/>
      <c r="F111" s="140"/>
      <c r="G111" s="140"/>
      <c r="H111" s="140"/>
      <c r="I111" s="140"/>
      <c r="J111" s="141"/>
      <c r="K111" s="63">
        <f>K69</f>
        <v>50.74</v>
      </c>
      <c r="M111" s="7"/>
    </row>
    <row r="112" spans="1:26" ht="12.75" x14ac:dyDescent="0.2">
      <c r="A112" s="5" t="s">
        <v>14</v>
      </c>
      <c r="B112" s="142" t="str">
        <f>A71</f>
        <v>MÓDULO 4 – CUSTO DE REPOSIÇÃO DO PROFISSIONAL AUSENTE</v>
      </c>
      <c r="C112" s="140"/>
      <c r="D112" s="140"/>
      <c r="E112" s="140"/>
      <c r="F112" s="140"/>
      <c r="G112" s="140"/>
      <c r="H112" s="140"/>
      <c r="I112" s="140"/>
      <c r="J112" s="141"/>
      <c r="K112" s="63">
        <f>K85</f>
        <v>182.22</v>
      </c>
      <c r="M112" s="7"/>
    </row>
    <row r="113" spans="1:26" ht="12.75" x14ac:dyDescent="0.2">
      <c r="A113" s="5" t="s">
        <v>20</v>
      </c>
      <c r="B113" s="142" t="str">
        <f>A87</f>
        <v>MÓDULO 5 – INSUMOS DIVERSOS</v>
      </c>
      <c r="C113" s="140"/>
      <c r="D113" s="140"/>
      <c r="E113" s="140"/>
      <c r="F113" s="140"/>
      <c r="G113" s="140"/>
      <c r="H113" s="140"/>
      <c r="I113" s="140"/>
      <c r="J113" s="141"/>
      <c r="K113" s="63">
        <f>K95</f>
        <v>60</v>
      </c>
    </row>
    <row r="114" spans="1:26" s="3" customFormat="1" ht="12.75" x14ac:dyDescent="0.2">
      <c r="A114" s="6"/>
      <c r="B114" s="139" t="s">
        <v>95</v>
      </c>
      <c r="C114" s="140"/>
      <c r="D114" s="140"/>
      <c r="E114" s="140"/>
      <c r="F114" s="140"/>
      <c r="G114" s="140"/>
      <c r="H114" s="140"/>
      <c r="I114" s="140"/>
      <c r="J114" s="141"/>
      <c r="K114" s="64">
        <f>TRUNC(SUM(K109:K113),2)</f>
        <v>3702.01</v>
      </c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3" customFormat="1" ht="12.75" x14ac:dyDescent="0.2">
      <c r="A115" s="5" t="s">
        <v>23</v>
      </c>
      <c r="B115" s="142" t="str">
        <f>A97</f>
        <v>MÓDULO 6 – CUSTOS INDIRETOS, TRIBUTOS E LUCRO (CITL)</v>
      </c>
      <c r="C115" s="140"/>
      <c r="D115" s="140"/>
      <c r="E115" s="140"/>
      <c r="F115" s="140"/>
      <c r="G115" s="140"/>
      <c r="H115" s="140"/>
      <c r="I115" s="140"/>
      <c r="J115" s="141"/>
      <c r="K115" s="63">
        <f>K105</f>
        <v>418.18</v>
      </c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3" customFormat="1" ht="12.75" x14ac:dyDescent="0.2">
      <c r="A116" s="167" t="s">
        <v>115</v>
      </c>
      <c r="B116" s="148"/>
      <c r="C116" s="148"/>
      <c r="D116" s="148"/>
      <c r="E116" s="148"/>
      <c r="F116" s="148"/>
      <c r="G116" s="148"/>
      <c r="H116" s="148"/>
      <c r="I116" s="148"/>
      <c r="J116" s="149"/>
      <c r="K116" s="61">
        <f>TRUNC(SUM(K114:K115),2)</f>
        <v>4120.1899999999996</v>
      </c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3" customFormat="1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5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3" customFormat="1" ht="12.75" x14ac:dyDescent="0.2">
      <c r="A118" s="183" t="s">
        <v>116</v>
      </c>
      <c r="B118" s="184"/>
      <c r="C118" s="184"/>
      <c r="D118" s="184"/>
      <c r="E118" s="184"/>
      <c r="F118" s="184"/>
      <c r="G118" s="184"/>
      <c r="H118" s="184"/>
      <c r="I118" s="184"/>
      <c r="J118" s="185"/>
      <c r="K118" s="66">
        <f>K116*H7</f>
        <v>41201.899999999994</v>
      </c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3" customFormat="1" ht="12.75" x14ac:dyDescent="0.2">
      <c r="A119" s="186" t="s">
        <v>134</v>
      </c>
      <c r="B119" s="186"/>
      <c r="C119" s="186"/>
      <c r="D119" s="186"/>
      <c r="E119" s="186"/>
      <c r="F119" s="186"/>
      <c r="G119" s="186"/>
      <c r="H119" s="186"/>
      <c r="I119" s="186"/>
      <c r="J119" s="186"/>
      <c r="K119" s="67">
        <f>K118*12</f>
        <v>494422.79999999993</v>
      </c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3" customFormat="1" ht="12.75" x14ac:dyDescent="0.2">
      <c r="A120" s="1"/>
      <c r="B120" s="1"/>
      <c r="C120" s="1"/>
      <c r="D120" s="1"/>
      <c r="E120" s="1"/>
      <c r="F120" s="1"/>
      <c r="G120" s="1"/>
      <c r="H120" s="1"/>
      <c r="I120" s="4" t="s">
        <v>96</v>
      </c>
      <c r="J120" s="1"/>
      <c r="K120" s="68">
        <f>K116/K20</f>
        <v>2.5692794784580499</v>
      </c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3" customFormat="1" ht="13.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8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3" customFormat="1" ht="13.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8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3" customFormat="1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8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3" customFormat="1" ht="13.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8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3" customFormat="1" ht="13.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8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3" customFormat="1" ht="13.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8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3" customFormat="1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8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3" customFormat="1" ht="13.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8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3" customFormat="1" ht="13.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8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s="3" customFormat="1" ht="13.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8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15" customHeight="1" x14ac:dyDescent="0.2"/>
    <row r="132" spans="1:26" ht="13.15" customHeight="1" x14ac:dyDescent="0.2"/>
    <row r="133" spans="1:26" ht="13.15" customHeight="1" x14ac:dyDescent="0.2"/>
    <row r="134" spans="1:26" ht="13.15" customHeight="1" x14ac:dyDescent="0.2"/>
    <row r="135" spans="1:26" ht="13.15" customHeight="1" x14ac:dyDescent="0.2"/>
    <row r="136" spans="1:26" ht="13.15" customHeight="1" x14ac:dyDescent="0.2"/>
    <row r="137" spans="1:26" ht="13.15" customHeight="1" x14ac:dyDescent="0.2"/>
    <row r="138" spans="1:26" ht="13.15" customHeight="1" x14ac:dyDescent="0.2"/>
    <row r="139" spans="1:26" ht="13.15" customHeight="1" x14ac:dyDescent="0.2"/>
    <row r="140" spans="1:26" ht="12.75" x14ac:dyDescent="0.2"/>
    <row r="141" spans="1:26" ht="13.9" customHeight="1" x14ac:dyDescent="0.2"/>
    <row r="142" spans="1:26" ht="13.15" customHeight="1" x14ac:dyDescent="0.2"/>
    <row r="143" spans="1:26" ht="12.75" x14ac:dyDescent="0.2"/>
    <row r="144" spans="1:26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</sheetData>
  <mergeCells count="127">
    <mergeCell ref="B115:J115"/>
    <mergeCell ref="A116:J116"/>
    <mergeCell ref="A118:J118"/>
    <mergeCell ref="A119:J119"/>
    <mergeCell ref="B109:J109"/>
    <mergeCell ref="B110:J110"/>
    <mergeCell ref="B111:J111"/>
    <mergeCell ref="B112:J112"/>
    <mergeCell ref="B113:J113"/>
    <mergeCell ref="B114:J114"/>
    <mergeCell ref="B104:C104"/>
    <mergeCell ref="D104:H104"/>
    <mergeCell ref="A105:I105"/>
    <mergeCell ref="B106:K106"/>
    <mergeCell ref="A107:K107"/>
    <mergeCell ref="A108:J108"/>
    <mergeCell ref="B98:I98"/>
    <mergeCell ref="B99:I99"/>
    <mergeCell ref="B100:I100"/>
    <mergeCell ref="B101:I101"/>
    <mergeCell ref="B102:I102"/>
    <mergeCell ref="B103:I103"/>
    <mergeCell ref="B92:I92"/>
    <mergeCell ref="B93:I93"/>
    <mergeCell ref="B94:I94"/>
    <mergeCell ref="A95:I95"/>
    <mergeCell ref="A96:K96"/>
    <mergeCell ref="A97:K97"/>
    <mergeCell ref="A86:K86"/>
    <mergeCell ref="A87:K87"/>
    <mergeCell ref="B88:I88"/>
    <mergeCell ref="B89:I89"/>
    <mergeCell ref="B90:I90"/>
    <mergeCell ref="B91:I91"/>
    <mergeCell ref="A80:K80"/>
    <mergeCell ref="A81:K81"/>
    <mergeCell ref="A82:J82"/>
    <mergeCell ref="B83:J83"/>
    <mergeCell ref="B84:J84"/>
    <mergeCell ref="A85:J85"/>
    <mergeCell ref="B74:I74"/>
    <mergeCell ref="A75:I75"/>
    <mergeCell ref="A76:K76"/>
    <mergeCell ref="A77:I77"/>
    <mergeCell ref="B78:I78"/>
    <mergeCell ref="A79:I79"/>
    <mergeCell ref="B68:I68"/>
    <mergeCell ref="A69:I69"/>
    <mergeCell ref="A70:K70"/>
    <mergeCell ref="A71:K71"/>
    <mergeCell ref="A72:I72"/>
    <mergeCell ref="B73:I73"/>
    <mergeCell ref="A62:K62"/>
    <mergeCell ref="B63:I63"/>
    <mergeCell ref="B64:I64"/>
    <mergeCell ref="B65:I65"/>
    <mergeCell ref="B66:I66"/>
    <mergeCell ref="B67:I67"/>
    <mergeCell ref="A56:J56"/>
    <mergeCell ref="B57:J57"/>
    <mergeCell ref="B58:J58"/>
    <mergeCell ref="B59:J59"/>
    <mergeCell ref="A60:J60"/>
    <mergeCell ref="A61:K61"/>
    <mergeCell ref="B50:I50"/>
    <mergeCell ref="B51:I51"/>
    <mergeCell ref="B52:I52"/>
    <mergeCell ref="A53:J53"/>
    <mergeCell ref="A54:K54"/>
    <mergeCell ref="A55:K55"/>
    <mergeCell ref="B43:I43"/>
    <mergeCell ref="A44:I44"/>
    <mergeCell ref="A45:K45"/>
    <mergeCell ref="A46:I46"/>
    <mergeCell ref="C48:D48"/>
    <mergeCell ref="G48:H48"/>
    <mergeCell ref="B36:I36"/>
    <mergeCell ref="B37:I37"/>
    <mergeCell ref="B39:I39"/>
    <mergeCell ref="B40:I40"/>
    <mergeCell ref="B41:I41"/>
    <mergeCell ref="B42:I42"/>
    <mergeCell ref="B30:I30"/>
    <mergeCell ref="B31:I31"/>
    <mergeCell ref="A32:I32"/>
    <mergeCell ref="A33:K33"/>
    <mergeCell ref="A34:I34"/>
    <mergeCell ref="B35:I35"/>
    <mergeCell ref="C24:I24"/>
    <mergeCell ref="B25:I25"/>
    <mergeCell ref="A26:J26"/>
    <mergeCell ref="A27:K27"/>
    <mergeCell ref="A28:K28"/>
    <mergeCell ref="A29:I29"/>
    <mergeCell ref="A17:K17"/>
    <mergeCell ref="A18:K18"/>
    <mergeCell ref="B19:I19"/>
    <mergeCell ref="B20:I20"/>
    <mergeCell ref="C21:I21"/>
    <mergeCell ref="C22:E22"/>
    <mergeCell ref="G22:I22"/>
    <mergeCell ref="A14:G14"/>
    <mergeCell ref="H14:K14"/>
    <mergeCell ref="A15:G15"/>
    <mergeCell ref="H15:K15"/>
    <mergeCell ref="A16:G16"/>
    <mergeCell ref="H16:K16"/>
    <mergeCell ref="A12:F12"/>
    <mergeCell ref="H12:K12"/>
    <mergeCell ref="A13:E13"/>
    <mergeCell ref="H13:K13"/>
    <mergeCell ref="A6:G6"/>
    <mergeCell ref="H6:K6"/>
    <mergeCell ref="A7:G7"/>
    <mergeCell ref="A8:G8"/>
    <mergeCell ref="H8:K8"/>
    <mergeCell ref="A9:G9"/>
    <mergeCell ref="H9:K9"/>
    <mergeCell ref="A1:K1"/>
    <mergeCell ref="A2:B2"/>
    <mergeCell ref="C2:K2"/>
    <mergeCell ref="A3:K3"/>
    <mergeCell ref="A4:K4"/>
    <mergeCell ref="A5:G5"/>
    <mergeCell ref="H5:K5"/>
    <mergeCell ref="A10:K10"/>
    <mergeCell ref="A11:K11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1" manualBreakCount="1">
    <brk id="10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18"/>
  <sheetViews>
    <sheetView view="pageBreakPreview" topLeftCell="A76" zoomScale="90" zoomScaleNormal="55" zoomScaleSheetLayoutView="90" workbookViewId="0">
      <selection activeCell="A90" sqref="A90:K91"/>
    </sheetView>
  </sheetViews>
  <sheetFormatPr defaultColWidth="14.42578125" defaultRowHeight="15" customHeight="1" x14ac:dyDescent="0.2"/>
  <cols>
    <col min="1" max="1" width="4.5703125" style="1" customWidth="1"/>
    <col min="2" max="2" width="56.85546875" style="1" customWidth="1"/>
    <col min="3" max="3" width="6.7109375" style="1" customWidth="1"/>
    <col min="4" max="4" width="6.140625" style="1" customWidth="1"/>
    <col min="5" max="5" width="16.85546875" style="1" customWidth="1"/>
    <col min="6" max="6" width="16.28515625" style="1" customWidth="1"/>
    <col min="7" max="7" width="20.5703125" style="1" customWidth="1"/>
    <col min="8" max="8" width="4.7109375" style="1" customWidth="1"/>
    <col min="9" max="9" width="26.28515625" style="1" customWidth="1"/>
    <col min="10" max="10" width="11.140625" style="1" customWidth="1"/>
    <col min="11" max="11" width="13.85546875" style="8" customWidth="1"/>
    <col min="12" max="12" width="27.42578125" style="3" customWidth="1"/>
    <col min="13" max="13" width="15.85546875" style="2" bestFit="1" customWidth="1"/>
    <col min="14" max="14" width="15.85546875" style="1" customWidth="1"/>
    <col min="15" max="15" width="9.5703125" style="1" customWidth="1"/>
    <col min="16" max="26" width="8.7109375" style="1" customWidth="1"/>
    <col min="27" max="16384" width="14.42578125" style="1"/>
  </cols>
  <sheetData>
    <row r="1" spans="1:12" ht="18" x14ac:dyDescent="0.2">
      <c r="A1" s="102" t="s">
        <v>127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 ht="18.75" customHeight="1" x14ac:dyDescent="0.2">
      <c r="A2" s="103" t="s">
        <v>0</v>
      </c>
      <c r="B2" s="104"/>
      <c r="C2" s="103" t="s">
        <v>179</v>
      </c>
      <c r="D2" s="105"/>
      <c r="E2" s="105"/>
      <c r="F2" s="105"/>
      <c r="G2" s="105"/>
      <c r="H2" s="105"/>
      <c r="I2" s="105"/>
      <c r="J2" s="105"/>
      <c r="K2" s="104"/>
    </row>
    <row r="3" spans="1:12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2" ht="12.75" x14ac:dyDescent="0.2">
      <c r="A4" s="109" t="s">
        <v>100</v>
      </c>
      <c r="B4" s="110"/>
      <c r="C4" s="110"/>
      <c r="D4" s="110"/>
      <c r="E4" s="110"/>
      <c r="F4" s="110"/>
      <c r="G4" s="110"/>
      <c r="H4" s="111"/>
      <c r="I4" s="111"/>
      <c r="J4" s="111"/>
      <c r="K4" s="112"/>
    </row>
    <row r="5" spans="1:12" ht="12.75" x14ac:dyDescent="0.2">
      <c r="A5" s="113" t="s">
        <v>101</v>
      </c>
      <c r="B5" s="113"/>
      <c r="C5" s="113"/>
      <c r="D5" s="113"/>
      <c r="E5" s="113"/>
      <c r="F5" s="113"/>
      <c r="G5" s="113"/>
      <c r="H5" s="114" t="s">
        <v>151</v>
      </c>
      <c r="I5" s="115"/>
      <c r="J5" s="115"/>
      <c r="K5" s="116"/>
    </row>
    <row r="6" spans="1:12" ht="12.75" x14ac:dyDescent="0.2">
      <c r="A6" s="113" t="s">
        <v>102</v>
      </c>
      <c r="B6" s="113"/>
      <c r="C6" s="113"/>
      <c r="D6" s="113"/>
      <c r="E6" s="113"/>
      <c r="F6" s="113"/>
      <c r="G6" s="113"/>
      <c r="H6" s="114" t="s">
        <v>129</v>
      </c>
      <c r="I6" s="115"/>
      <c r="J6" s="115"/>
      <c r="K6" s="116"/>
    </row>
    <row r="7" spans="1:12" ht="12.75" x14ac:dyDescent="0.2">
      <c r="A7" s="113" t="s">
        <v>103</v>
      </c>
      <c r="B7" s="113"/>
      <c r="C7" s="113"/>
      <c r="D7" s="113"/>
      <c r="E7" s="113"/>
      <c r="F7" s="113"/>
      <c r="G7" s="113"/>
      <c r="H7" s="50">
        <v>5</v>
      </c>
      <c r="I7" s="49"/>
      <c r="J7" s="49"/>
      <c r="K7" s="55"/>
    </row>
    <row r="8" spans="1:12" ht="12.75" x14ac:dyDescent="0.2">
      <c r="A8" s="129" t="s">
        <v>104</v>
      </c>
      <c r="B8" s="129"/>
      <c r="C8" s="129"/>
      <c r="D8" s="129"/>
      <c r="E8" s="129"/>
      <c r="F8" s="129"/>
      <c r="G8" s="129"/>
      <c r="H8" s="130">
        <v>12</v>
      </c>
      <c r="I8" s="131"/>
      <c r="J8" s="131"/>
      <c r="K8" s="132"/>
    </row>
    <row r="9" spans="1:12" ht="12.75" x14ac:dyDescent="0.2">
      <c r="A9" s="123" t="s">
        <v>105</v>
      </c>
      <c r="B9" s="124"/>
      <c r="C9" s="124"/>
      <c r="D9" s="124"/>
      <c r="E9" s="124"/>
      <c r="F9" s="124"/>
      <c r="G9" s="133"/>
      <c r="H9" s="134" t="s">
        <v>106</v>
      </c>
      <c r="I9" s="134"/>
      <c r="J9" s="134"/>
      <c r="K9" s="134"/>
    </row>
    <row r="10" spans="1:12" ht="12.75" x14ac:dyDescent="0.2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2" ht="12.75" x14ac:dyDescent="0.2">
      <c r="A11" s="120" t="s">
        <v>107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2" ht="26.25" customHeight="1" x14ac:dyDescent="0.2">
      <c r="A12" s="123" t="s">
        <v>126</v>
      </c>
      <c r="B12" s="124"/>
      <c r="C12" s="124"/>
      <c r="D12" s="124"/>
      <c r="E12" s="124"/>
      <c r="F12" s="124"/>
      <c r="G12" s="39">
        <v>220</v>
      </c>
      <c r="H12" s="125">
        <v>1764</v>
      </c>
      <c r="I12" s="125"/>
      <c r="J12" s="125"/>
      <c r="K12" s="125"/>
      <c r="L12" s="37"/>
    </row>
    <row r="13" spans="1:12" ht="15.75" customHeight="1" x14ac:dyDescent="0.2">
      <c r="A13" s="123" t="s">
        <v>132</v>
      </c>
      <c r="B13" s="124"/>
      <c r="C13" s="124"/>
      <c r="D13" s="124"/>
      <c r="E13" s="124"/>
      <c r="F13" s="54">
        <v>21</v>
      </c>
      <c r="G13" s="46">
        <v>8</v>
      </c>
      <c r="H13" s="126">
        <v>200</v>
      </c>
      <c r="I13" s="127"/>
      <c r="J13" s="127"/>
      <c r="K13" s="128"/>
      <c r="L13" s="37"/>
    </row>
    <row r="14" spans="1:12" ht="13.15" customHeight="1" x14ac:dyDescent="0.2">
      <c r="A14" s="123" t="s">
        <v>108</v>
      </c>
      <c r="B14" s="124"/>
      <c r="C14" s="124"/>
      <c r="D14" s="124"/>
      <c r="E14" s="124"/>
      <c r="F14" s="124"/>
      <c r="G14" s="133"/>
      <c r="H14" s="195" t="s">
        <v>176</v>
      </c>
      <c r="I14" s="195"/>
      <c r="J14" s="195"/>
      <c r="K14" s="195"/>
    </row>
    <row r="15" spans="1:12" ht="12.75" x14ac:dyDescent="0.2">
      <c r="A15" s="123" t="s">
        <v>109</v>
      </c>
      <c r="B15" s="124"/>
      <c r="C15" s="124"/>
      <c r="D15" s="124"/>
      <c r="E15" s="124"/>
      <c r="F15" s="124"/>
      <c r="G15" s="133"/>
      <c r="H15" s="145">
        <v>45689</v>
      </c>
      <c r="I15" s="134"/>
      <c r="J15" s="134"/>
      <c r="K15" s="134"/>
    </row>
    <row r="16" spans="1:12" ht="13.15" customHeight="1" x14ac:dyDescent="0.2">
      <c r="A16" s="123" t="s">
        <v>110</v>
      </c>
      <c r="B16" s="124"/>
      <c r="C16" s="124"/>
      <c r="D16" s="124"/>
      <c r="E16" s="124"/>
      <c r="F16" s="124"/>
      <c r="G16" s="133"/>
      <c r="H16" s="146" t="s">
        <v>177</v>
      </c>
      <c r="I16" s="146"/>
      <c r="J16" s="146"/>
      <c r="K16" s="146"/>
    </row>
    <row r="17" spans="1:26" ht="12.75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  <row r="18" spans="1:26" ht="12.75" x14ac:dyDescent="0.2">
      <c r="A18" s="136" t="s">
        <v>1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8"/>
    </row>
    <row r="19" spans="1:26" ht="12.75" x14ac:dyDescent="0.2">
      <c r="A19" s="6">
        <v>1</v>
      </c>
      <c r="B19" s="139" t="s">
        <v>2</v>
      </c>
      <c r="C19" s="140"/>
      <c r="D19" s="140"/>
      <c r="E19" s="140"/>
      <c r="F19" s="140"/>
      <c r="G19" s="140"/>
      <c r="H19" s="140"/>
      <c r="I19" s="141"/>
      <c r="J19" s="6" t="s">
        <v>3</v>
      </c>
      <c r="K19" s="6" t="s">
        <v>4</v>
      </c>
    </row>
    <row r="20" spans="1:26" s="2" customFormat="1" ht="12.75" x14ac:dyDescent="0.2">
      <c r="A20" s="6" t="s">
        <v>5</v>
      </c>
      <c r="B20" s="142" t="s">
        <v>6</v>
      </c>
      <c r="C20" s="140"/>
      <c r="D20" s="140"/>
      <c r="E20" s="140"/>
      <c r="F20" s="140"/>
      <c r="G20" s="140"/>
      <c r="H20" s="140"/>
      <c r="I20" s="141"/>
      <c r="J20" s="5"/>
      <c r="K20" s="56">
        <f>(H12/G12)*H13</f>
        <v>1603.6363636363635</v>
      </c>
      <c r="L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" customFormat="1" ht="12.75" x14ac:dyDescent="0.2">
      <c r="A21" s="6" t="s">
        <v>7</v>
      </c>
      <c r="B21" s="22" t="s">
        <v>8</v>
      </c>
      <c r="C21" s="143" t="s">
        <v>9</v>
      </c>
      <c r="D21" s="140"/>
      <c r="E21" s="140"/>
      <c r="F21" s="140"/>
      <c r="G21" s="140"/>
      <c r="H21" s="140"/>
      <c r="I21" s="141"/>
      <c r="J21" s="35">
        <v>0</v>
      </c>
      <c r="K21" s="15">
        <f>ROUND(K20*J21,2)</f>
        <v>0</v>
      </c>
      <c r="L21" s="2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" customFormat="1" ht="12.75" x14ac:dyDescent="0.2">
      <c r="A22" s="6" t="s">
        <v>10</v>
      </c>
      <c r="B22" s="22" t="s">
        <v>11</v>
      </c>
      <c r="C22" s="143" t="s">
        <v>12</v>
      </c>
      <c r="D22" s="140"/>
      <c r="E22" s="141"/>
      <c r="F22" s="36">
        <v>1518</v>
      </c>
      <c r="G22" s="143" t="s">
        <v>13</v>
      </c>
      <c r="H22" s="140"/>
      <c r="I22" s="141"/>
      <c r="J22" s="38">
        <v>0.2</v>
      </c>
      <c r="K22" s="15">
        <f>J22*F22</f>
        <v>303.60000000000002</v>
      </c>
      <c r="L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" customFormat="1" ht="12.75" x14ac:dyDescent="0.2">
      <c r="A23" s="6" t="s">
        <v>14</v>
      </c>
      <c r="B23" s="19" t="s">
        <v>15</v>
      </c>
      <c r="C23" s="34" t="s">
        <v>16</v>
      </c>
      <c r="D23" s="34">
        <v>200</v>
      </c>
      <c r="E23" s="34" t="s">
        <v>17</v>
      </c>
      <c r="F23" s="34">
        <v>0</v>
      </c>
      <c r="G23" s="3" t="s">
        <v>18</v>
      </c>
      <c r="H23" s="33">
        <v>0</v>
      </c>
      <c r="I23" s="32" t="s">
        <v>19</v>
      </c>
      <c r="J23" s="16">
        <v>0</v>
      </c>
      <c r="K23" s="15">
        <f>ROUND((K20+K25)/D23*F23*H23*J23,2)</f>
        <v>0</v>
      </c>
      <c r="L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" customFormat="1" ht="12.75" x14ac:dyDescent="0.2">
      <c r="A24" s="6" t="s">
        <v>20</v>
      </c>
      <c r="B24" s="22" t="s">
        <v>21</v>
      </c>
      <c r="C24" s="158" t="s">
        <v>22</v>
      </c>
      <c r="D24" s="140"/>
      <c r="E24" s="140"/>
      <c r="F24" s="140"/>
      <c r="G24" s="140"/>
      <c r="H24" s="140"/>
      <c r="I24" s="141"/>
      <c r="J24" s="16">
        <v>0</v>
      </c>
      <c r="K24" s="15">
        <f>ROUND(((K20+K25)/D23*F23*H23*J23)*J24,2)</f>
        <v>0</v>
      </c>
      <c r="L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" customFormat="1" ht="12.75" x14ac:dyDescent="0.2">
      <c r="A25" s="6" t="s">
        <v>23</v>
      </c>
      <c r="B25" s="142" t="s">
        <v>119</v>
      </c>
      <c r="C25" s="140"/>
      <c r="D25" s="140"/>
      <c r="E25" s="140"/>
      <c r="F25" s="140"/>
      <c r="G25" s="140"/>
      <c r="H25" s="140"/>
      <c r="I25" s="141"/>
      <c r="J25" s="16"/>
      <c r="K25" s="15">
        <v>0</v>
      </c>
      <c r="L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" customFormat="1" ht="12.75" x14ac:dyDescent="0.2">
      <c r="A26" s="159" t="s">
        <v>24</v>
      </c>
      <c r="B26" s="153"/>
      <c r="C26" s="153"/>
      <c r="D26" s="153"/>
      <c r="E26" s="153"/>
      <c r="F26" s="153"/>
      <c r="G26" s="153"/>
      <c r="H26" s="153"/>
      <c r="I26" s="153"/>
      <c r="J26" s="154"/>
      <c r="K26" s="58">
        <f>ROUND(SUM(K20:K25),2)</f>
        <v>1907.24</v>
      </c>
      <c r="L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" customFormat="1" ht="12.75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" customFormat="1" ht="12.75" x14ac:dyDescent="0.2">
      <c r="A28" s="136" t="s">
        <v>25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" customFormat="1" ht="12.75" x14ac:dyDescent="0.2">
      <c r="A29" s="152" t="s">
        <v>26</v>
      </c>
      <c r="B29" s="148"/>
      <c r="C29" s="148"/>
      <c r="D29" s="148"/>
      <c r="E29" s="148"/>
      <c r="F29" s="148"/>
      <c r="G29" s="148"/>
      <c r="H29" s="148"/>
      <c r="I29" s="149"/>
      <c r="J29" s="42" t="s">
        <v>3</v>
      </c>
      <c r="K29" s="42" t="s">
        <v>4</v>
      </c>
      <c r="L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" customFormat="1" ht="12.75" x14ac:dyDescent="0.2">
      <c r="A30" s="6" t="s">
        <v>5</v>
      </c>
      <c r="B30" s="142" t="s">
        <v>99</v>
      </c>
      <c r="C30" s="140"/>
      <c r="D30" s="140"/>
      <c r="E30" s="140"/>
      <c r="F30" s="140"/>
      <c r="G30" s="140"/>
      <c r="H30" s="140"/>
      <c r="I30" s="141"/>
      <c r="J30" s="16">
        <f>1/12</f>
        <v>8.3333333333333329E-2</v>
      </c>
      <c r="K30" s="15">
        <f>ROUND($K$26*J30,2)</f>
        <v>158.94</v>
      </c>
      <c r="L30" s="3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" customFormat="1" ht="12.75" x14ac:dyDescent="0.2">
      <c r="A31" s="6" t="s">
        <v>7</v>
      </c>
      <c r="B31" s="142" t="s">
        <v>27</v>
      </c>
      <c r="C31" s="140"/>
      <c r="D31" s="140"/>
      <c r="E31" s="140"/>
      <c r="F31" s="140"/>
      <c r="G31" s="140"/>
      <c r="H31" s="140"/>
      <c r="I31" s="141"/>
      <c r="J31" s="18">
        <f>1/12/3</f>
        <v>2.7777777777777776E-2</v>
      </c>
      <c r="K31" s="15">
        <f>ROUND(J31*K26,2)</f>
        <v>52.98</v>
      </c>
      <c r="L31" s="2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" customFormat="1" ht="12.75" x14ac:dyDescent="0.2">
      <c r="A32" s="147" t="s">
        <v>28</v>
      </c>
      <c r="B32" s="148"/>
      <c r="C32" s="148"/>
      <c r="D32" s="148"/>
      <c r="E32" s="148"/>
      <c r="F32" s="148"/>
      <c r="G32" s="148"/>
      <c r="H32" s="148"/>
      <c r="I32" s="149"/>
      <c r="J32" s="43">
        <f>TRUNC(SUM(J30:J31),4)</f>
        <v>0.1111</v>
      </c>
      <c r="K32" s="59">
        <f>ROUND(SUM(K30:K31),2)</f>
        <v>211.92</v>
      </c>
      <c r="L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14" ht="12.75" x14ac:dyDescent="0.2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</row>
    <row r="34" spans="1:14" ht="12.75" x14ac:dyDescent="0.2">
      <c r="A34" s="152" t="s">
        <v>29</v>
      </c>
      <c r="B34" s="153"/>
      <c r="C34" s="153"/>
      <c r="D34" s="153"/>
      <c r="E34" s="153"/>
      <c r="F34" s="153"/>
      <c r="G34" s="153"/>
      <c r="H34" s="153"/>
      <c r="I34" s="154"/>
      <c r="J34" s="42" t="s">
        <v>3</v>
      </c>
      <c r="K34" s="42" t="s">
        <v>4</v>
      </c>
      <c r="N34" s="8"/>
    </row>
    <row r="35" spans="1:14" ht="12.75" x14ac:dyDescent="0.2">
      <c r="A35" s="30"/>
      <c r="B35" s="155" t="s">
        <v>111</v>
      </c>
      <c r="C35" s="156"/>
      <c r="D35" s="156"/>
      <c r="E35" s="156"/>
      <c r="F35" s="156"/>
      <c r="G35" s="156"/>
      <c r="H35" s="156"/>
      <c r="I35" s="157"/>
      <c r="J35" s="29"/>
      <c r="K35" s="28">
        <f>K26+K32</f>
        <v>2119.16</v>
      </c>
      <c r="N35" s="8"/>
    </row>
    <row r="36" spans="1:14" ht="12.75" x14ac:dyDescent="0.2">
      <c r="A36" s="6" t="s">
        <v>5</v>
      </c>
      <c r="B36" s="164" t="s">
        <v>30</v>
      </c>
      <c r="C36" s="165"/>
      <c r="D36" s="165"/>
      <c r="E36" s="165"/>
      <c r="F36" s="165"/>
      <c r="G36" s="165"/>
      <c r="H36" s="165"/>
      <c r="I36" s="166"/>
      <c r="J36" s="16">
        <v>0.2</v>
      </c>
      <c r="K36" s="15">
        <f t="shared" ref="K36:K43" si="0">ROUND(J36*$K$35,2)</f>
        <v>423.83</v>
      </c>
      <c r="L36" s="23"/>
      <c r="N36" s="8"/>
    </row>
    <row r="37" spans="1:14" ht="12.75" x14ac:dyDescent="0.2">
      <c r="A37" s="6" t="s">
        <v>7</v>
      </c>
      <c r="B37" s="142" t="s">
        <v>31</v>
      </c>
      <c r="C37" s="140"/>
      <c r="D37" s="140"/>
      <c r="E37" s="140"/>
      <c r="F37" s="140"/>
      <c r="G37" s="140"/>
      <c r="H37" s="140"/>
      <c r="I37" s="141"/>
      <c r="J37" s="16">
        <v>2.5000000000000001E-2</v>
      </c>
      <c r="K37" s="15">
        <f t="shared" si="0"/>
        <v>52.98</v>
      </c>
      <c r="L37" s="23"/>
    </row>
    <row r="38" spans="1:14" ht="12.75" x14ac:dyDescent="0.2">
      <c r="A38" s="11" t="s">
        <v>10</v>
      </c>
      <c r="B38" s="22" t="s">
        <v>32</v>
      </c>
      <c r="C38" s="27"/>
      <c r="D38" s="27" t="s">
        <v>33</v>
      </c>
      <c r="E38" s="26" t="s">
        <v>34</v>
      </c>
      <c r="F38" s="19" t="s">
        <v>35</v>
      </c>
      <c r="G38" s="25">
        <v>0.03</v>
      </c>
      <c r="H38" s="19" t="s">
        <v>36</v>
      </c>
      <c r="I38" s="24">
        <v>1</v>
      </c>
      <c r="J38" s="16">
        <v>0.03</v>
      </c>
      <c r="K38" s="15">
        <f t="shared" si="0"/>
        <v>63.57</v>
      </c>
      <c r="L38" s="23"/>
    </row>
    <row r="39" spans="1:14" ht="12.75" x14ac:dyDescent="0.2">
      <c r="A39" s="6" t="s">
        <v>14</v>
      </c>
      <c r="B39" s="164" t="s">
        <v>37</v>
      </c>
      <c r="C39" s="165"/>
      <c r="D39" s="165"/>
      <c r="E39" s="165"/>
      <c r="F39" s="165"/>
      <c r="G39" s="165"/>
      <c r="H39" s="165"/>
      <c r="I39" s="166"/>
      <c r="J39" s="16">
        <v>1.4999999999999999E-2</v>
      </c>
      <c r="K39" s="15">
        <f t="shared" si="0"/>
        <v>31.79</v>
      </c>
      <c r="L39" s="23"/>
    </row>
    <row r="40" spans="1:14" ht="12.75" x14ac:dyDescent="0.2">
      <c r="A40" s="6" t="s">
        <v>20</v>
      </c>
      <c r="B40" s="142" t="s">
        <v>38</v>
      </c>
      <c r="C40" s="140"/>
      <c r="D40" s="140"/>
      <c r="E40" s="140"/>
      <c r="F40" s="140"/>
      <c r="G40" s="140"/>
      <c r="H40" s="140"/>
      <c r="I40" s="141"/>
      <c r="J40" s="16">
        <v>0.01</v>
      </c>
      <c r="K40" s="15">
        <f t="shared" si="0"/>
        <v>21.19</v>
      </c>
      <c r="L40" s="23"/>
    </row>
    <row r="41" spans="1:14" ht="12.75" x14ac:dyDescent="0.2">
      <c r="A41" s="6" t="s">
        <v>23</v>
      </c>
      <c r="B41" s="142" t="s">
        <v>39</v>
      </c>
      <c r="C41" s="140"/>
      <c r="D41" s="140"/>
      <c r="E41" s="140"/>
      <c r="F41" s="140"/>
      <c r="G41" s="140"/>
      <c r="H41" s="140"/>
      <c r="I41" s="141"/>
      <c r="J41" s="16">
        <v>6.0000000000000001E-3</v>
      </c>
      <c r="K41" s="15">
        <f t="shared" si="0"/>
        <v>12.71</v>
      </c>
      <c r="L41" s="23"/>
    </row>
    <row r="42" spans="1:14" ht="12.75" x14ac:dyDescent="0.2">
      <c r="A42" s="6" t="s">
        <v>40</v>
      </c>
      <c r="B42" s="142" t="s">
        <v>41</v>
      </c>
      <c r="C42" s="140"/>
      <c r="D42" s="140"/>
      <c r="E42" s="140"/>
      <c r="F42" s="140"/>
      <c r="G42" s="140"/>
      <c r="H42" s="140"/>
      <c r="I42" s="141"/>
      <c r="J42" s="16">
        <v>2E-3</v>
      </c>
      <c r="K42" s="15">
        <f t="shared" si="0"/>
        <v>4.24</v>
      </c>
      <c r="L42" s="23"/>
    </row>
    <row r="43" spans="1:14" ht="12.75" x14ac:dyDescent="0.2">
      <c r="A43" s="6" t="s">
        <v>42</v>
      </c>
      <c r="B43" s="142" t="s">
        <v>43</v>
      </c>
      <c r="C43" s="140"/>
      <c r="D43" s="140"/>
      <c r="E43" s="140"/>
      <c r="F43" s="140"/>
      <c r="G43" s="140"/>
      <c r="H43" s="140"/>
      <c r="I43" s="141"/>
      <c r="J43" s="16">
        <v>0.08</v>
      </c>
      <c r="K43" s="15">
        <f t="shared" si="0"/>
        <v>169.53</v>
      </c>
      <c r="L43" s="23"/>
    </row>
    <row r="44" spans="1:14" ht="12.75" x14ac:dyDescent="0.2">
      <c r="A44" s="139" t="s">
        <v>44</v>
      </c>
      <c r="B44" s="140"/>
      <c r="C44" s="140"/>
      <c r="D44" s="140"/>
      <c r="E44" s="140"/>
      <c r="F44" s="140"/>
      <c r="G44" s="140"/>
      <c r="H44" s="140"/>
      <c r="I44" s="141"/>
      <c r="J44" s="17">
        <f>SUM(J36:J43)</f>
        <v>0.36800000000000005</v>
      </c>
      <c r="K44" s="60">
        <f>ROUND(SUM(K36:K43),2)</f>
        <v>779.84</v>
      </c>
      <c r="L44" s="23"/>
    </row>
    <row r="45" spans="1:14" ht="12.75" x14ac:dyDescent="0.2">
      <c r="A45" s="161"/>
      <c r="B45" s="140"/>
      <c r="C45" s="140"/>
      <c r="D45" s="140"/>
      <c r="E45" s="140"/>
      <c r="F45" s="140"/>
      <c r="G45" s="140"/>
      <c r="H45" s="140"/>
      <c r="I45" s="140"/>
      <c r="J45" s="140"/>
      <c r="K45" s="140"/>
    </row>
    <row r="46" spans="1:14" ht="12.75" x14ac:dyDescent="0.2">
      <c r="A46" s="139" t="s">
        <v>45</v>
      </c>
      <c r="B46" s="140"/>
      <c r="C46" s="140"/>
      <c r="D46" s="140"/>
      <c r="E46" s="140"/>
      <c r="F46" s="140"/>
      <c r="G46" s="140"/>
      <c r="H46" s="140"/>
      <c r="I46" s="141"/>
      <c r="J46" s="17"/>
      <c r="K46" s="6" t="s">
        <v>4</v>
      </c>
    </row>
    <row r="47" spans="1:14" ht="12.75" x14ac:dyDescent="0.2">
      <c r="A47" s="6" t="s">
        <v>5</v>
      </c>
      <c r="B47" s="19" t="s">
        <v>112</v>
      </c>
      <c r="C47" s="19" t="s">
        <v>46</v>
      </c>
      <c r="D47" s="19">
        <v>0</v>
      </c>
      <c r="E47" s="19" t="s">
        <v>47</v>
      </c>
      <c r="F47" s="21">
        <v>0</v>
      </c>
      <c r="G47" s="19" t="s">
        <v>48</v>
      </c>
      <c r="H47" s="21">
        <v>0</v>
      </c>
      <c r="I47" s="19"/>
      <c r="J47" s="5" t="s">
        <v>49</v>
      </c>
      <c r="K47" s="15">
        <v>0</v>
      </c>
    </row>
    <row r="48" spans="1:14" ht="12.75" x14ac:dyDescent="0.2">
      <c r="A48" s="6" t="s">
        <v>7</v>
      </c>
      <c r="B48" s="22" t="s">
        <v>125</v>
      </c>
      <c r="C48" s="143" t="s">
        <v>50</v>
      </c>
      <c r="D48" s="141"/>
      <c r="E48" s="21">
        <v>805</v>
      </c>
      <c r="F48" s="20" t="s">
        <v>51</v>
      </c>
      <c r="G48" s="162">
        <v>0.2</v>
      </c>
      <c r="H48" s="163"/>
      <c r="I48" s="19"/>
      <c r="J48" s="5" t="s">
        <v>49</v>
      </c>
      <c r="K48" s="15">
        <f>ROUND(E48*(100%-G48),2)</f>
        <v>644</v>
      </c>
    </row>
    <row r="49" spans="1:26" ht="12.75" x14ac:dyDescent="0.2">
      <c r="A49" s="6" t="s">
        <v>10</v>
      </c>
      <c r="B49" s="22" t="s">
        <v>152</v>
      </c>
      <c r="C49" s="51"/>
      <c r="D49" s="20"/>
      <c r="E49" s="72"/>
      <c r="F49" s="73"/>
      <c r="G49" s="74"/>
      <c r="H49" s="73"/>
      <c r="I49" s="75"/>
      <c r="J49" s="5"/>
      <c r="K49" s="15">
        <v>184</v>
      </c>
    </row>
    <row r="50" spans="1:26" s="3" customFormat="1" ht="12.75" x14ac:dyDescent="0.2">
      <c r="A50" s="6" t="s">
        <v>14</v>
      </c>
      <c r="B50" s="142" t="s">
        <v>124</v>
      </c>
      <c r="C50" s="140"/>
      <c r="D50" s="140"/>
      <c r="E50" s="140"/>
      <c r="F50" s="140"/>
      <c r="G50" s="140"/>
      <c r="H50" s="140"/>
      <c r="I50" s="141"/>
      <c r="J50" s="5" t="s">
        <v>49</v>
      </c>
      <c r="K50" s="15">
        <v>87.5</v>
      </c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" customFormat="1" ht="12.75" x14ac:dyDescent="0.2">
      <c r="A51" s="6" t="s">
        <v>20</v>
      </c>
      <c r="B51" s="170" t="s">
        <v>121</v>
      </c>
      <c r="C51" s="140"/>
      <c r="D51" s="140"/>
      <c r="E51" s="140"/>
      <c r="F51" s="140"/>
      <c r="G51" s="140"/>
      <c r="H51" s="140"/>
      <c r="I51" s="141"/>
      <c r="J51" s="5" t="s">
        <v>49</v>
      </c>
      <c r="K51" s="15">
        <v>28</v>
      </c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" customFormat="1" ht="12.75" x14ac:dyDescent="0.2">
      <c r="A52" s="6" t="s">
        <v>23</v>
      </c>
      <c r="B52" s="142" t="s">
        <v>122</v>
      </c>
      <c r="C52" s="140"/>
      <c r="D52" s="140"/>
      <c r="E52" s="140"/>
      <c r="F52" s="140"/>
      <c r="G52" s="140"/>
      <c r="H52" s="140"/>
      <c r="I52" s="141"/>
      <c r="J52" s="5"/>
      <c r="K52" s="15">
        <v>28</v>
      </c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3" customFormat="1" ht="12.75" x14ac:dyDescent="0.2">
      <c r="A53" s="139" t="s">
        <v>52</v>
      </c>
      <c r="B53" s="140"/>
      <c r="C53" s="140"/>
      <c r="D53" s="140"/>
      <c r="E53" s="140"/>
      <c r="F53" s="140"/>
      <c r="G53" s="140"/>
      <c r="H53" s="140"/>
      <c r="I53" s="140"/>
      <c r="J53" s="141"/>
      <c r="K53" s="60">
        <f>ROUND(SUM(K47:K52),2)</f>
        <v>971.5</v>
      </c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12.75" x14ac:dyDescent="0.2">
      <c r="A54" s="171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" customFormat="1" ht="12.75" x14ac:dyDescent="0.2">
      <c r="A55" s="173" t="s">
        <v>53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9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3" customFormat="1" ht="12.75" x14ac:dyDescent="0.2">
      <c r="A56" s="139" t="s">
        <v>54</v>
      </c>
      <c r="B56" s="140"/>
      <c r="C56" s="140"/>
      <c r="D56" s="140"/>
      <c r="E56" s="140"/>
      <c r="F56" s="140"/>
      <c r="G56" s="140"/>
      <c r="H56" s="140"/>
      <c r="I56" s="140"/>
      <c r="J56" s="141"/>
      <c r="K56" s="6" t="s">
        <v>4</v>
      </c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" customFormat="1" ht="15.75" customHeight="1" x14ac:dyDescent="0.2">
      <c r="A57" s="6" t="s">
        <v>55</v>
      </c>
      <c r="B57" s="142" t="s">
        <v>56</v>
      </c>
      <c r="C57" s="140"/>
      <c r="D57" s="140"/>
      <c r="E57" s="140"/>
      <c r="F57" s="140"/>
      <c r="G57" s="140"/>
      <c r="H57" s="140"/>
      <c r="I57" s="140"/>
      <c r="J57" s="141"/>
      <c r="K57" s="15">
        <f>K32</f>
        <v>211.92</v>
      </c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" customFormat="1" ht="12.75" customHeight="1" x14ac:dyDescent="0.2">
      <c r="A58" s="6" t="s">
        <v>57</v>
      </c>
      <c r="B58" s="142" t="s">
        <v>58</v>
      </c>
      <c r="C58" s="140"/>
      <c r="D58" s="140"/>
      <c r="E58" s="140"/>
      <c r="F58" s="140"/>
      <c r="G58" s="140"/>
      <c r="H58" s="140"/>
      <c r="I58" s="140"/>
      <c r="J58" s="141"/>
      <c r="K58" s="15">
        <f>K44</f>
        <v>779.84</v>
      </c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3" customFormat="1" ht="13.5" customHeight="1" x14ac:dyDescent="0.2">
      <c r="A59" s="6" t="s">
        <v>59</v>
      </c>
      <c r="B59" s="142" t="s">
        <v>60</v>
      </c>
      <c r="C59" s="140"/>
      <c r="D59" s="140"/>
      <c r="E59" s="140"/>
      <c r="F59" s="140"/>
      <c r="G59" s="140"/>
      <c r="H59" s="140"/>
      <c r="I59" s="140"/>
      <c r="J59" s="141"/>
      <c r="K59" s="15">
        <f>K53</f>
        <v>971.5</v>
      </c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3" customFormat="1" ht="12.75" x14ac:dyDescent="0.2">
      <c r="A60" s="167" t="s">
        <v>61</v>
      </c>
      <c r="B60" s="148"/>
      <c r="C60" s="148"/>
      <c r="D60" s="148"/>
      <c r="E60" s="148"/>
      <c r="F60" s="148"/>
      <c r="G60" s="148"/>
      <c r="H60" s="148"/>
      <c r="I60" s="148"/>
      <c r="J60" s="149"/>
      <c r="K60" s="61">
        <f>ROUND(SUM(K57:K59),2)</f>
        <v>1963.26</v>
      </c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3" customFormat="1" ht="12.75" x14ac:dyDescent="0.2">
      <c r="A61" s="168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" customFormat="1" ht="12.75" x14ac:dyDescent="0.2">
      <c r="A62" s="175" t="s">
        <v>62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3" customFormat="1" ht="12.75" x14ac:dyDescent="0.2">
      <c r="A63" s="6">
        <v>3</v>
      </c>
      <c r="B63" s="139" t="s">
        <v>63</v>
      </c>
      <c r="C63" s="140"/>
      <c r="D63" s="140"/>
      <c r="E63" s="140"/>
      <c r="F63" s="140"/>
      <c r="G63" s="140"/>
      <c r="H63" s="140"/>
      <c r="I63" s="141"/>
      <c r="J63" s="6" t="s">
        <v>3</v>
      </c>
      <c r="K63" s="6" t="s">
        <v>4</v>
      </c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3" customFormat="1" ht="12.75" x14ac:dyDescent="0.2">
      <c r="A64" s="6" t="s">
        <v>5</v>
      </c>
      <c r="B64" s="142" t="s">
        <v>64</v>
      </c>
      <c r="C64" s="140"/>
      <c r="D64" s="140"/>
      <c r="E64" s="140"/>
      <c r="F64" s="140"/>
      <c r="G64" s="140"/>
      <c r="H64" s="140"/>
      <c r="I64" s="141"/>
      <c r="J64" s="16">
        <v>4.1999999999999997E-3</v>
      </c>
      <c r="K64" s="15">
        <f>ROUND($K$26*J64,2)</f>
        <v>8.01</v>
      </c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3" customFormat="1" ht="12.75" x14ac:dyDescent="0.2">
      <c r="A65" s="6" t="s">
        <v>7</v>
      </c>
      <c r="B65" s="142" t="s">
        <v>65</v>
      </c>
      <c r="C65" s="140"/>
      <c r="D65" s="140"/>
      <c r="E65" s="140"/>
      <c r="F65" s="140"/>
      <c r="G65" s="140"/>
      <c r="H65" s="140"/>
      <c r="I65" s="141"/>
      <c r="J65" s="16">
        <v>2.9999999999999997E-4</v>
      </c>
      <c r="K65" s="15">
        <f>ROUND(J65*K26,2)</f>
        <v>0.56999999999999995</v>
      </c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" customFormat="1" ht="12.75" x14ac:dyDescent="0.2">
      <c r="A66" s="6" t="s">
        <v>10</v>
      </c>
      <c r="B66" s="142" t="s">
        <v>66</v>
      </c>
      <c r="C66" s="140"/>
      <c r="D66" s="140"/>
      <c r="E66" s="140"/>
      <c r="F66" s="140"/>
      <c r="G66" s="140"/>
      <c r="H66" s="140"/>
      <c r="I66" s="141"/>
      <c r="J66" s="16">
        <v>1.9400000000000001E-2</v>
      </c>
      <c r="K66" s="15">
        <f>ROUND($K$26*J66,2)</f>
        <v>37</v>
      </c>
      <c r="L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" customFormat="1" ht="12.75" x14ac:dyDescent="0.2">
      <c r="A67" s="6" t="s">
        <v>14</v>
      </c>
      <c r="B67" s="142" t="s">
        <v>67</v>
      </c>
      <c r="C67" s="140"/>
      <c r="D67" s="140"/>
      <c r="E67" s="140"/>
      <c r="F67" s="140"/>
      <c r="G67" s="140"/>
      <c r="H67" s="140"/>
      <c r="I67" s="141"/>
      <c r="J67" s="18">
        <v>5.4000000000000003E-3</v>
      </c>
      <c r="K67" s="15">
        <f>ROUND(K66*J44,2)</f>
        <v>13.62</v>
      </c>
      <c r="L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" customFormat="1" ht="12.75" x14ac:dyDescent="0.2">
      <c r="A68" s="6" t="s">
        <v>20</v>
      </c>
      <c r="B68" s="142" t="s">
        <v>68</v>
      </c>
      <c r="C68" s="140"/>
      <c r="D68" s="140"/>
      <c r="E68" s="140"/>
      <c r="F68" s="140"/>
      <c r="G68" s="140"/>
      <c r="H68" s="140"/>
      <c r="I68" s="141"/>
      <c r="J68" s="16">
        <v>5.9999999999999995E-4</v>
      </c>
      <c r="K68" s="15">
        <f>ROUND($K$26*J68,2)</f>
        <v>1.1399999999999999</v>
      </c>
      <c r="L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" customFormat="1" ht="12.75" x14ac:dyDescent="0.2">
      <c r="A69" s="167" t="s">
        <v>69</v>
      </c>
      <c r="B69" s="148"/>
      <c r="C69" s="148"/>
      <c r="D69" s="148"/>
      <c r="E69" s="148"/>
      <c r="F69" s="148"/>
      <c r="G69" s="148"/>
      <c r="H69" s="148"/>
      <c r="I69" s="149"/>
      <c r="J69" s="44">
        <f>ROUND(SUM(J64:J68),4)</f>
        <v>2.9899999999999999E-2</v>
      </c>
      <c r="K69" s="62">
        <f>ROUND(SUM(K64:K68),2)</f>
        <v>60.34</v>
      </c>
      <c r="L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" customFormat="1" ht="12.75" x14ac:dyDescent="0.2">
      <c r="A70" s="174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" customFormat="1" ht="12.75" x14ac:dyDescent="0.2">
      <c r="A71" s="175" t="s">
        <v>70</v>
      </c>
      <c r="B71" s="148"/>
      <c r="C71" s="148"/>
      <c r="D71" s="148"/>
      <c r="E71" s="148"/>
      <c r="F71" s="148"/>
      <c r="G71" s="148"/>
      <c r="H71" s="148"/>
      <c r="I71" s="148"/>
      <c r="J71" s="148"/>
      <c r="K71" s="149"/>
      <c r="L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" customFormat="1" ht="12.75" x14ac:dyDescent="0.2">
      <c r="A72" s="139" t="s">
        <v>71</v>
      </c>
      <c r="B72" s="140"/>
      <c r="C72" s="140"/>
      <c r="D72" s="140"/>
      <c r="E72" s="140"/>
      <c r="F72" s="140"/>
      <c r="G72" s="140"/>
      <c r="H72" s="140"/>
      <c r="I72" s="141"/>
      <c r="J72" s="6" t="s">
        <v>3</v>
      </c>
      <c r="K72" s="6" t="s">
        <v>4</v>
      </c>
      <c r="L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" customFormat="1" ht="12.75" x14ac:dyDescent="0.2">
      <c r="A73" s="6" t="s">
        <v>5</v>
      </c>
      <c r="B73" s="142" t="s">
        <v>72</v>
      </c>
      <c r="C73" s="140"/>
      <c r="D73" s="140"/>
      <c r="E73" s="140"/>
      <c r="F73" s="140"/>
      <c r="G73" s="140"/>
      <c r="H73" s="140"/>
      <c r="I73" s="141"/>
      <c r="J73" s="16">
        <v>3.6200000000000003E-2</v>
      </c>
      <c r="K73" s="15">
        <f>(K26+K44+K53)*J73</f>
        <v>132.440596</v>
      </c>
      <c r="L73" s="1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" customFormat="1" ht="12.75" x14ac:dyDescent="0.2">
      <c r="A74" s="6" t="s">
        <v>7</v>
      </c>
      <c r="B74" s="142" t="s">
        <v>73</v>
      </c>
      <c r="C74" s="140"/>
      <c r="D74" s="140"/>
      <c r="E74" s="140"/>
      <c r="F74" s="140"/>
      <c r="G74" s="140"/>
      <c r="H74" s="140"/>
      <c r="I74" s="141"/>
      <c r="J74" s="16">
        <v>2.0199999999999999E-2</v>
      </c>
      <c r="K74" s="15">
        <f>(K26+K44+K53)*J74</f>
        <v>73.90331599999999</v>
      </c>
      <c r="L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" customFormat="1" ht="12.75" x14ac:dyDescent="0.2">
      <c r="A75" s="139" t="s">
        <v>74</v>
      </c>
      <c r="B75" s="140"/>
      <c r="C75" s="140"/>
      <c r="D75" s="140"/>
      <c r="E75" s="140"/>
      <c r="F75" s="140"/>
      <c r="G75" s="140"/>
      <c r="H75" s="140"/>
      <c r="I75" s="141"/>
      <c r="J75" s="17">
        <f>TRUNC(SUM(J73:J74),4)</f>
        <v>5.6399999999999999E-2</v>
      </c>
      <c r="K75" s="60">
        <f>ROUND(SUM(K73:K74),2)</f>
        <v>206.34</v>
      </c>
      <c r="L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" customFormat="1" ht="12.75" x14ac:dyDescent="0.2">
      <c r="A76" s="176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" customFormat="1" ht="12.75" x14ac:dyDescent="0.2">
      <c r="A77" s="139" t="s">
        <v>75</v>
      </c>
      <c r="B77" s="140"/>
      <c r="C77" s="140"/>
      <c r="D77" s="140"/>
      <c r="E77" s="140"/>
      <c r="F77" s="140"/>
      <c r="G77" s="140"/>
      <c r="H77" s="140"/>
      <c r="I77" s="141"/>
      <c r="J77" s="6" t="s">
        <v>3</v>
      </c>
      <c r="K77" s="6" t="s">
        <v>4</v>
      </c>
      <c r="L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" customFormat="1" ht="12.75" x14ac:dyDescent="0.2">
      <c r="A78" s="6" t="s">
        <v>5</v>
      </c>
      <c r="B78" s="142" t="s">
        <v>76</v>
      </c>
      <c r="C78" s="140"/>
      <c r="D78" s="140"/>
      <c r="E78" s="140"/>
      <c r="F78" s="140"/>
      <c r="G78" s="140"/>
      <c r="H78" s="140"/>
      <c r="I78" s="141"/>
      <c r="J78" s="16">
        <v>0</v>
      </c>
      <c r="K78" s="15">
        <f>ROUND($K$26*J78,2)</f>
        <v>0</v>
      </c>
      <c r="L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" customFormat="1" ht="12.75" x14ac:dyDescent="0.2">
      <c r="A79" s="139" t="s">
        <v>77</v>
      </c>
      <c r="B79" s="140"/>
      <c r="C79" s="140"/>
      <c r="D79" s="140"/>
      <c r="E79" s="140"/>
      <c r="F79" s="140"/>
      <c r="G79" s="140"/>
      <c r="H79" s="140"/>
      <c r="I79" s="141"/>
      <c r="J79" s="17">
        <f>TRUNC(SUM(J78),4)</f>
        <v>0</v>
      </c>
      <c r="K79" s="60">
        <f>TRUNC(SUM(K78),2)</f>
        <v>0</v>
      </c>
      <c r="L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" customFormat="1" ht="12.75" x14ac:dyDescent="0.2">
      <c r="A80" s="176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2" customFormat="1" ht="12.75" x14ac:dyDescent="0.2">
      <c r="A81" s="173" t="s">
        <v>78</v>
      </c>
      <c r="B81" s="148"/>
      <c r="C81" s="148"/>
      <c r="D81" s="148"/>
      <c r="E81" s="148"/>
      <c r="F81" s="148"/>
      <c r="G81" s="148"/>
      <c r="H81" s="148"/>
      <c r="I81" s="148"/>
      <c r="J81" s="148"/>
      <c r="K81" s="149"/>
      <c r="L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3" customFormat="1" ht="12.75" x14ac:dyDescent="0.2">
      <c r="A82" s="139" t="s">
        <v>79</v>
      </c>
      <c r="B82" s="140"/>
      <c r="C82" s="140"/>
      <c r="D82" s="140"/>
      <c r="E82" s="140"/>
      <c r="F82" s="140"/>
      <c r="G82" s="140"/>
      <c r="H82" s="140"/>
      <c r="I82" s="140"/>
      <c r="J82" s="141"/>
      <c r="K82" s="6" t="s">
        <v>4</v>
      </c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3" customFormat="1" ht="13.5" customHeight="1" x14ac:dyDescent="0.2">
      <c r="A83" s="6" t="s">
        <v>80</v>
      </c>
      <c r="B83" s="142" t="s">
        <v>81</v>
      </c>
      <c r="C83" s="140"/>
      <c r="D83" s="140"/>
      <c r="E83" s="140"/>
      <c r="F83" s="140"/>
      <c r="G83" s="140"/>
      <c r="H83" s="140"/>
      <c r="I83" s="140"/>
      <c r="J83" s="141"/>
      <c r="K83" s="15">
        <f>K75</f>
        <v>206.34</v>
      </c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3" customFormat="1" ht="12.75" customHeight="1" x14ac:dyDescent="0.2">
      <c r="A84" s="6" t="s">
        <v>82</v>
      </c>
      <c r="B84" s="142" t="s">
        <v>83</v>
      </c>
      <c r="C84" s="140"/>
      <c r="D84" s="140"/>
      <c r="E84" s="140"/>
      <c r="F84" s="140"/>
      <c r="G84" s="140"/>
      <c r="H84" s="140"/>
      <c r="I84" s="140"/>
      <c r="J84" s="141"/>
      <c r="K84" s="15">
        <f>K79</f>
        <v>0</v>
      </c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3" customFormat="1" ht="12.75" x14ac:dyDescent="0.2">
      <c r="A85" s="167" t="s">
        <v>84</v>
      </c>
      <c r="B85" s="148"/>
      <c r="C85" s="148"/>
      <c r="D85" s="148"/>
      <c r="E85" s="148"/>
      <c r="F85" s="148"/>
      <c r="G85" s="148"/>
      <c r="H85" s="148"/>
      <c r="I85" s="148"/>
      <c r="J85" s="149"/>
      <c r="K85" s="62">
        <f>TRUNC(SUM(K83:K84),2)</f>
        <v>206.34</v>
      </c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3" customFormat="1" ht="12.75" x14ac:dyDescent="0.2">
      <c r="A86" s="176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3" customFormat="1" ht="12.75" x14ac:dyDescent="0.2">
      <c r="A87" s="175" t="s">
        <v>85</v>
      </c>
      <c r="B87" s="148"/>
      <c r="C87" s="148"/>
      <c r="D87" s="148"/>
      <c r="E87" s="148"/>
      <c r="F87" s="148"/>
      <c r="G87" s="148"/>
      <c r="H87" s="148"/>
      <c r="I87" s="148"/>
      <c r="J87" s="148"/>
      <c r="K87" s="149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3" customFormat="1" ht="12.75" x14ac:dyDescent="0.2">
      <c r="A88" s="6">
        <v>5</v>
      </c>
      <c r="B88" s="139" t="s">
        <v>86</v>
      </c>
      <c r="C88" s="140"/>
      <c r="D88" s="140"/>
      <c r="E88" s="140"/>
      <c r="F88" s="140"/>
      <c r="G88" s="140"/>
      <c r="H88" s="140"/>
      <c r="I88" s="141"/>
      <c r="J88" s="6"/>
      <c r="K88" s="6" t="s">
        <v>4</v>
      </c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3" customFormat="1" ht="12.75" x14ac:dyDescent="0.2">
      <c r="A89" s="6" t="s">
        <v>5</v>
      </c>
      <c r="B89" s="182" t="s">
        <v>117</v>
      </c>
      <c r="C89" s="140"/>
      <c r="D89" s="140"/>
      <c r="E89" s="140"/>
      <c r="F89" s="140"/>
      <c r="G89" s="140"/>
      <c r="H89" s="140"/>
      <c r="I89" s="141"/>
      <c r="J89" s="6" t="s">
        <v>49</v>
      </c>
      <c r="K89" s="60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3" customFormat="1" ht="12.75" customHeight="1" x14ac:dyDescent="0.2">
      <c r="A90" s="210"/>
      <c r="B90" s="204" t="s">
        <v>120</v>
      </c>
      <c r="C90" s="205"/>
      <c r="D90" s="205"/>
      <c r="E90" s="205"/>
      <c r="F90" s="205"/>
      <c r="G90" s="205"/>
      <c r="H90" s="205"/>
      <c r="I90" s="206"/>
      <c r="J90" s="207"/>
      <c r="K90" s="208">
        <v>20</v>
      </c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3" customFormat="1" ht="12.75" customHeight="1" x14ac:dyDescent="0.2">
      <c r="A91" s="210"/>
      <c r="B91" s="204" t="s">
        <v>130</v>
      </c>
      <c r="C91" s="205"/>
      <c r="D91" s="205"/>
      <c r="E91" s="205"/>
      <c r="F91" s="205"/>
      <c r="G91" s="205"/>
      <c r="H91" s="205"/>
      <c r="I91" s="206"/>
      <c r="J91" s="207"/>
      <c r="K91" s="208">
        <v>40</v>
      </c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3" customFormat="1" ht="12.75" customHeight="1" x14ac:dyDescent="0.2">
      <c r="A92" s="6"/>
      <c r="B92" s="142"/>
      <c r="C92" s="177"/>
      <c r="D92" s="177"/>
      <c r="E92" s="177"/>
      <c r="F92" s="177"/>
      <c r="G92" s="177"/>
      <c r="H92" s="177"/>
      <c r="I92" s="178"/>
      <c r="J92" s="5"/>
      <c r="K92" s="15">
        <f>ROUND(H92*F92/12,2)</f>
        <v>0</v>
      </c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3" customFormat="1" ht="12.75" customHeight="1" x14ac:dyDescent="0.2">
      <c r="A93" s="6"/>
      <c r="B93" s="142"/>
      <c r="C93" s="177"/>
      <c r="D93" s="177"/>
      <c r="E93" s="177"/>
      <c r="F93" s="177"/>
      <c r="G93" s="177"/>
      <c r="H93" s="177"/>
      <c r="I93" s="178"/>
      <c r="J93" s="5"/>
      <c r="K93" s="15">
        <f>ROUND(H93*F93/12,2)</f>
        <v>0</v>
      </c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3" customFormat="1" ht="12.75" customHeight="1" x14ac:dyDescent="0.2">
      <c r="A94" s="6"/>
      <c r="B94" s="179"/>
      <c r="C94" s="180"/>
      <c r="D94" s="180"/>
      <c r="E94" s="180"/>
      <c r="F94" s="180"/>
      <c r="G94" s="180"/>
      <c r="H94" s="180"/>
      <c r="I94" s="181"/>
      <c r="J94" s="5"/>
      <c r="K94" s="15">
        <f>ROUND(H94*F94/12,2)</f>
        <v>0</v>
      </c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3" customFormat="1" ht="12.75" x14ac:dyDescent="0.2">
      <c r="A95" s="167" t="s">
        <v>87</v>
      </c>
      <c r="B95" s="148"/>
      <c r="C95" s="148"/>
      <c r="D95" s="148"/>
      <c r="E95" s="148"/>
      <c r="F95" s="148"/>
      <c r="G95" s="148"/>
      <c r="H95" s="148"/>
      <c r="I95" s="149"/>
      <c r="J95" s="44" t="s">
        <v>49</v>
      </c>
      <c r="K95" s="62">
        <f>ROUND(SUM(K90:K94),2)</f>
        <v>60</v>
      </c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3" customFormat="1" ht="12.75" x14ac:dyDescent="0.2">
      <c r="A96" s="176"/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2.75" x14ac:dyDescent="0.2">
      <c r="A97" s="175" t="s">
        <v>113</v>
      </c>
      <c r="B97" s="148"/>
      <c r="C97" s="148"/>
      <c r="D97" s="148"/>
      <c r="E97" s="148"/>
      <c r="F97" s="148"/>
      <c r="G97" s="148"/>
      <c r="H97" s="148"/>
      <c r="I97" s="148"/>
      <c r="J97" s="148"/>
      <c r="K97" s="149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6">
        <v>6</v>
      </c>
      <c r="B98" s="139" t="s">
        <v>88</v>
      </c>
      <c r="C98" s="140"/>
      <c r="D98" s="140"/>
      <c r="E98" s="140"/>
      <c r="F98" s="140"/>
      <c r="G98" s="140"/>
      <c r="H98" s="140"/>
      <c r="I98" s="141"/>
      <c r="J98" s="6" t="s">
        <v>3</v>
      </c>
      <c r="K98" s="6" t="s">
        <v>4</v>
      </c>
    </row>
    <row r="99" spans="1:26" ht="12.75" x14ac:dyDescent="0.2">
      <c r="A99" s="6" t="s">
        <v>5</v>
      </c>
      <c r="B99" s="142" t="s">
        <v>89</v>
      </c>
      <c r="C99" s="140"/>
      <c r="D99" s="140"/>
      <c r="E99" s="140"/>
      <c r="F99" s="140"/>
      <c r="G99" s="140"/>
      <c r="H99" s="140"/>
      <c r="I99" s="141"/>
      <c r="J99" s="90"/>
      <c r="K99" s="15">
        <f>ROUND(J99*K114,2)</f>
        <v>0</v>
      </c>
    </row>
    <row r="100" spans="1:26" ht="12.75" x14ac:dyDescent="0.2">
      <c r="A100" s="6" t="s">
        <v>7</v>
      </c>
      <c r="B100" s="142" t="s">
        <v>98</v>
      </c>
      <c r="C100" s="140"/>
      <c r="D100" s="140"/>
      <c r="E100" s="140"/>
      <c r="F100" s="140"/>
      <c r="G100" s="140"/>
      <c r="H100" s="140"/>
      <c r="I100" s="141"/>
      <c r="J100" s="90"/>
      <c r="K100" s="15">
        <f>ROUND(J100*(K99+K114),2)</f>
        <v>0</v>
      </c>
    </row>
    <row r="101" spans="1:26" ht="12.75" x14ac:dyDescent="0.2">
      <c r="A101" s="6" t="s">
        <v>10</v>
      </c>
      <c r="B101" s="191" t="s">
        <v>90</v>
      </c>
      <c r="C101" s="140"/>
      <c r="D101" s="140"/>
      <c r="E101" s="140"/>
      <c r="F101" s="140"/>
      <c r="G101" s="140"/>
      <c r="H101" s="140"/>
      <c r="I101" s="141"/>
      <c r="J101" s="16"/>
      <c r="K101" s="15"/>
    </row>
    <row r="102" spans="1:26" ht="12.75" x14ac:dyDescent="0.2">
      <c r="A102" s="6"/>
      <c r="B102" s="142" t="s">
        <v>91</v>
      </c>
      <c r="C102" s="140"/>
      <c r="D102" s="140"/>
      <c r="E102" s="140"/>
      <c r="F102" s="140"/>
      <c r="G102" s="140"/>
      <c r="H102" s="140"/>
      <c r="I102" s="141"/>
      <c r="J102" s="14">
        <v>1.6500000000000001E-2</v>
      </c>
      <c r="K102" s="15">
        <f>((K$99+K$100+K$114)*J102)/(100%-J$102)</f>
        <v>70.415322826639553</v>
      </c>
      <c r="L102" s="13"/>
    </row>
    <row r="103" spans="1:26" ht="12.75" x14ac:dyDescent="0.2">
      <c r="A103" s="6"/>
      <c r="B103" s="192" t="s">
        <v>92</v>
      </c>
      <c r="C103" s="193"/>
      <c r="D103" s="193"/>
      <c r="E103" s="193"/>
      <c r="F103" s="193"/>
      <c r="G103" s="193"/>
      <c r="H103" s="193"/>
      <c r="I103" s="194"/>
      <c r="J103" s="12">
        <v>7.5999999999999998E-2</v>
      </c>
      <c r="K103" s="15">
        <f>((K$99+K$100+K$114)*J103)/(100%-J103)</f>
        <v>345.22259740259739</v>
      </c>
    </row>
    <row r="104" spans="1:26" ht="12.75" x14ac:dyDescent="0.2">
      <c r="A104" s="11"/>
      <c r="B104" s="187" t="s">
        <v>123</v>
      </c>
      <c r="C104" s="187"/>
      <c r="D104" s="188" t="s">
        <v>97</v>
      </c>
      <c r="E104" s="189"/>
      <c r="F104" s="189"/>
      <c r="G104" s="189"/>
      <c r="H104" s="190"/>
      <c r="I104" s="10">
        <f>ROUND(K59+K113+K99+K100,2)</f>
        <v>1031.5</v>
      </c>
      <c r="J104" s="9">
        <v>0.05</v>
      </c>
      <c r="K104" s="60">
        <f>ROUND(J104*I104,2)</f>
        <v>51.58</v>
      </c>
    </row>
    <row r="105" spans="1:26" ht="12.75" x14ac:dyDescent="0.2">
      <c r="A105" s="167" t="s">
        <v>93</v>
      </c>
      <c r="B105" s="137"/>
      <c r="C105" s="137"/>
      <c r="D105" s="137"/>
      <c r="E105" s="137"/>
      <c r="F105" s="137"/>
      <c r="G105" s="137"/>
      <c r="H105" s="137"/>
      <c r="I105" s="138"/>
      <c r="J105" s="45">
        <f>SUM(J99:J104)</f>
        <v>0.14250000000000002</v>
      </c>
      <c r="K105" s="62">
        <f>ROUND(SUM(K99:K104),2)</f>
        <v>467.22</v>
      </c>
    </row>
    <row r="106" spans="1:26" ht="12.75" x14ac:dyDescent="0.2">
      <c r="A106" s="8"/>
      <c r="B106" s="180"/>
      <c r="C106" s="172"/>
      <c r="D106" s="172"/>
      <c r="E106" s="172"/>
      <c r="F106" s="172"/>
      <c r="G106" s="172"/>
      <c r="H106" s="172"/>
      <c r="I106" s="172"/>
      <c r="J106" s="172"/>
      <c r="K106" s="172"/>
    </row>
    <row r="107" spans="1:26" ht="12.75" x14ac:dyDescent="0.2">
      <c r="A107" s="173" t="s">
        <v>114</v>
      </c>
      <c r="B107" s="148"/>
      <c r="C107" s="148"/>
      <c r="D107" s="148"/>
      <c r="E107" s="148"/>
      <c r="F107" s="148"/>
      <c r="G107" s="148"/>
      <c r="H107" s="148"/>
      <c r="I107" s="148"/>
      <c r="J107" s="148"/>
      <c r="K107" s="149"/>
      <c r="M107" s="7"/>
    </row>
    <row r="108" spans="1:26" ht="12.75" x14ac:dyDescent="0.2">
      <c r="A108" s="139" t="s">
        <v>94</v>
      </c>
      <c r="B108" s="140"/>
      <c r="C108" s="140"/>
      <c r="D108" s="140"/>
      <c r="E108" s="140"/>
      <c r="F108" s="140"/>
      <c r="G108" s="140"/>
      <c r="H108" s="140"/>
      <c r="I108" s="140"/>
      <c r="J108" s="141"/>
      <c r="K108" s="6" t="s">
        <v>4</v>
      </c>
    </row>
    <row r="109" spans="1:26" ht="12.75" x14ac:dyDescent="0.2">
      <c r="A109" s="5" t="s">
        <v>5</v>
      </c>
      <c r="B109" s="142" t="str">
        <f>A18</f>
        <v>MÓDULO 1 - COMPOSIÇÃO DA REMUNERAÇÃO</v>
      </c>
      <c r="C109" s="140"/>
      <c r="D109" s="140"/>
      <c r="E109" s="140"/>
      <c r="F109" s="140"/>
      <c r="G109" s="140"/>
      <c r="H109" s="140"/>
      <c r="I109" s="140"/>
      <c r="J109" s="141"/>
      <c r="K109" s="63">
        <f>K26</f>
        <v>1907.24</v>
      </c>
    </row>
    <row r="110" spans="1:26" ht="12.75" x14ac:dyDescent="0.2">
      <c r="A110" s="5" t="s">
        <v>7</v>
      </c>
      <c r="B110" s="142" t="str">
        <f>A28</f>
        <v>MÓDULO 2 – ENCARGOS E BENEFÍCIOS ANUAIS, MENSAIS E DIÁRIOS</v>
      </c>
      <c r="C110" s="140"/>
      <c r="D110" s="140"/>
      <c r="E110" s="140"/>
      <c r="F110" s="140"/>
      <c r="G110" s="140"/>
      <c r="H110" s="140"/>
      <c r="I110" s="140"/>
      <c r="J110" s="141"/>
      <c r="K110" s="63">
        <f>K60</f>
        <v>1963.26</v>
      </c>
    </row>
    <row r="111" spans="1:26" ht="12.75" x14ac:dyDescent="0.2">
      <c r="A111" s="5" t="s">
        <v>10</v>
      </c>
      <c r="B111" s="142" t="str">
        <f>A62</f>
        <v>MÓDULO 3 – PROVISÃO PARA RESCISÃO</v>
      </c>
      <c r="C111" s="140"/>
      <c r="D111" s="140"/>
      <c r="E111" s="140"/>
      <c r="F111" s="140"/>
      <c r="G111" s="140"/>
      <c r="H111" s="140"/>
      <c r="I111" s="140"/>
      <c r="J111" s="141"/>
      <c r="K111" s="63">
        <f>K69</f>
        <v>60.34</v>
      </c>
      <c r="M111" s="7"/>
    </row>
    <row r="112" spans="1:26" ht="12.75" x14ac:dyDescent="0.2">
      <c r="A112" s="5" t="s">
        <v>14</v>
      </c>
      <c r="B112" s="142" t="str">
        <f>A71</f>
        <v>MÓDULO 4 – CUSTO DE REPOSIÇÃO DO PROFISSIONAL AUSENTE</v>
      </c>
      <c r="C112" s="140"/>
      <c r="D112" s="140"/>
      <c r="E112" s="140"/>
      <c r="F112" s="140"/>
      <c r="G112" s="140"/>
      <c r="H112" s="140"/>
      <c r="I112" s="140"/>
      <c r="J112" s="141"/>
      <c r="K112" s="63">
        <f>K85</f>
        <v>206.34</v>
      </c>
      <c r="M112" s="7"/>
    </row>
    <row r="113" spans="1:26" ht="12.75" x14ac:dyDescent="0.2">
      <c r="A113" s="5" t="s">
        <v>20</v>
      </c>
      <c r="B113" s="142" t="str">
        <f>A87</f>
        <v>MÓDULO 5 – INSUMOS DIVERSOS</v>
      </c>
      <c r="C113" s="140"/>
      <c r="D113" s="140"/>
      <c r="E113" s="140"/>
      <c r="F113" s="140"/>
      <c r="G113" s="140"/>
      <c r="H113" s="140"/>
      <c r="I113" s="140"/>
      <c r="J113" s="141"/>
      <c r="K113" s="63">
        <f>K95</f>
        <v>60</v>
      </c>
    </row>
    <row r="114" spans="1:26" s="3" customFormat="1" ht="12.75" x14ac:dyDescent="0.2">
      <c r="A114" s="6"/>
      <c r="B114" s="139" t="s">
        <v>95</v>
      </c>
      <c r="C114" s="140"/>
      <c r="D114" s="140"/>
      <c r="E114" s="140"/>
      <c r="F114" s="140"/>
      <c r="G114" s="140"/>
      <c r="H114" s="140"/>
      <c r="I114" s="140"/>
      <c r="J114" s="141"/>
      <c r="K114" s="64">
        <f>TRUNC(SUM(K109:K113),2)</f>
        <v>4197.18</v>
      </c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3" customFormat="1" ht="12.75" x14ac:dyDescent="0.2">
      <c r="A115" s="5" t="s">
        <v>23</v>
      </c>
      <c r="B115" s="142" t="str">
        <f>A97</f>
        <v>MÓDULO 6 – CUSTOS INDIRETOS, TRIBUTOS E LUCRO (CITL)</v>
      </c>
      <c r="C115" s="140"/>
      <c r="D115" s="140"/>
      <c r="E115" s="140"/>
      <c r="F115" s="140"/>
      <c r="G115" s="140"/>
      <c r="H115" s="140"/>
      <c r="I115" s="140"/>
      <c r="J115" s="141"/>
      <c r="K115" s="63">
        <f>K105</f>
        <v>467.22</v>
      </c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3" customFormat="1" ht="12.75" x14ac:dyDescent="0.2">
      <c r="A116" s="167" t="s">
        <v>115</v>
      </c>
      <c r="B116" s="148"/>
      <c r="C116" s="148"/>
      <c r="D116" s="148"/>
      <c r="E116" s="148"/>
      <c r="F116" s="148"/>
      <c r="G116" s="148"/>
      <c r="H116" s="148"/>
      <c r="I116" s="148"/>
      <c r="J116" s="149"/>
      <c r="K116" s="61">
        <f>TRUNC(SUM(K114:K115),2)</f>
        <v>4664.3999999999996</v>
      </c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3" customFormat="1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5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3" customFormat="1" ht="12.75" x14ac:dyDescent="0.2">
      <c r="A118" s="183" t="s">
        <v>116</v>
      </c>
      <c r="B118" s="184"/>
      <c r="C118" s="184"/>
      <c r="D118" s="184"/>
      <c r="E118" s="184"/>
      <c r="F118" s="184"/>
      <c r="G118" s="184"/>
      <c r="H118" s="184"/>
      <c r="I118" s="184"/>
      <c r="J118" s="185"/>
      <c r="K118" s="66">
        <f>K116*H7</f>
        <v>23322</v>
      </c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3" customFormat="1" ht="12.75" x14ac:dyDescent="0.2">
      <c r="A119" s="186" t="s">
        <v>134</v>
      </c>
      <c r="B119" s="186"/>
      <c r="C119" s="186"/>
      <c r="D119" s="186"/>
      <c r="E119" s="186"/>
      <c r="F119" s="186"/>
      <c r="G119" s="186"/>
      <c r="H119" s="186"/>
      <c r="I119" s="186"/>
      <c r="J119" s="186"/>
      <c r="K119" s="67">
        <f>K118*12</f>
        <v>279864</v>
      </c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3" customFormat="1" ht="12.75" x14ac:dyDescent="0.2">
      <c r="A120" s="1"/>
      <c r="B120" s="1"/>
      <c r="C120" s="1"/>
      <c r="D120" s="1"/>
      <c r="E120" s="1"/>
      <c r="F120" s="1"/>
      <c r="G120" s="1"/>
      <c r="H120" s="1"/>
      <c r="I120" s="4" t="s">
        <v>96</v>
      </c>
      <c r="J120" s="1"/>
      <c r="K120" s="68">
        <f>K116/K20</f>
        <v>2.9086394557823128</v>
      </c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3" customFormat="1" ht="13.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8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3" customFormat="1" ht="13.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8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3" customFormat="1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8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3" customFormat="1" ht="13.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8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3" customFormat="1" ht="13.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8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3" customFormat="1" ht="13.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8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3" customFormat="1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8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3" customFormat="1" ht="13.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8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3" customFormat="1" ht="13.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8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s="3" customFormat="1" ht="13.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8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15" customHeight="1" x14ac:dyDescent="0.2"/>
    <row r="132" spans="1:26" ht="13.15" customHeight="1" x14ac:dyDescent="0.2"/>
    <row r="133" spans="1:26" ht="13.15" customHeight="1" x14ac:dyDescent="0.2"/>
    <row r="134" spans="1:26" ht="13.15" customHeight="1" x14ac:dyDescent="0.2"/>
    <row r="135" spans="1:26" ht="13.15" customHeight="1" x14ac:dyDescent="0.2"/>
    <row r="136" spans="1:26" ht="13.15" customHeight="1" x14ac:dyDescent="0.2"/>
    <row r="137" spans="1:26" ht="13.15" customHeight="1" x14ac:dyDescent="0.2"/>
    <row r="138" spans="1:26" ht="13.15" customHeight="1" x14ac:dyDescent="0.2"/>
    <row r="139" spans="1:26" ht="13.15" customHeight="1" x14ac:dyDescent="0.2"/>
    <row r="140" spans="1:26" ht="12.75" x14ac:dyDescent="0.2"/>
    <row r="141" spans="1:26" ht="13.9" customHeight="1" x14ac:dyDescent="0.2"/>
    <row r="142" spans="1:26" ht="13.15" customHeight="1" x14ac:dyDescent="0.2"/>
    <row r="143" spans="1:26" ht="12.75" x14ac:dyDescent="0.2"/>
    <row r="144" spans="1:26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</sheetData>
  <mergeCells count="127">
    <mergeCell ref="B113:J113"/>
    <mergeCell ref="B114:J114"/>
    <mergeCell ref="B115:J115"/>
    <mergeCell ref="A116:J116"/>
    <mergeCell ref="A118:J118"/>
    <mergeCell ref="A119:J119"/>
    <mergeCell ref="A107:K107"/>
    <mergeCell ref="A108:J108"/>
    <mergeCell ref="B109:J109"/>
    <mergeCell ref="B110:J110"/>
    <mergeCell ref="B111:J111"/>
    <mergeCell ref="B112:J112"/>
    <mergeCell ref="B102:I102"/>
    <mergeCell ref="B103:I103"/>
    <mergeCell ref="B104:C104"/>
    <mergeCell ref="D104:H104"/>
    <mergeCell ref="A105:I105"/>
    <mergeCell ref="B106:K106"/>
    <mergeCell ref="A96:K96"/>
    <mergeCell ref="A97:K97"/>
    <mergeCell ref="B98:I98"/>
    <mergeCell ref="B99:I99"/>
    <mergeCell ref="B100:I100"/>
    <mergeCell ref="B101:I101"/>
    <mergeCell ref="B90:I90"/>
    <mergeCell ref="B91:I91"/>
    <mergeCell ref="B92:I92"/>
    <mergeCell ref="B93:I93"/>
    <mergeCell ref="B94:I94"/>
    <mergeCell ref="A95:I95"/>
    <mergeCell ref="B84:J84"/>
    <mergeCell ref="A85:J85"/>
    <mergeCell ref="A86:K86"/>
    <mergeCell ref="A87:K87"/>
    <mergeCell ref="B88:I88"/>
    <mergeCell ref="B89:I89"/>
    <mergeCell ref="B78:I78"/>
    <mergeCell ref="A79:I79"/>
    <mergeCell ref="A80:K80"/>
    <mergeCell ref="A81:K81"/>
    <mergeCell ref="A82:J82"/>
    <mergeCell ref="B83:J83"/>
    <mergeCell ref="A72:I72"/>
    <mergeCell ref="B73:I73"/>
    <mergeCell ref="B74:I74"/>
    <mergeCell ref="A75:I75"/>
    <mergeCell ref="A76:K76"/>
    <mergeCell ref="A77:I77"/>
    <mergeCell ref="B66:I66"/>
    <mergeCell ref="B67:I67"/>
    <mergeCell ref="B68:I68"/>
    <mergeCell ref="A69:I69"/>
    <mergeCell ref="A70:K70"/>
    <mergeCell ref="A71:K71"/>
    <mergeCell ref="A60:J60"/>
    <mergeCell ref="A61:K61"/>
    <mergeCell ref="A62:K62"/>
    <mergeCell ref="B63:I63"/>
    <mergeCell ref="B64:I64"/>
    <mergeCell ref="B65:I65"/>
    <mergeCell ref="A54:K54"/>
    <mergeCell ref="A55:K55"/>
    <mergeCell ref="A56:J56"/>
    <mergeCell ref="B57:J57"/>
    <mergeCell ref="B58:J58"/>
    <mergeCell ref="B59:J59"/>
    <mergeCell ref="C48:D48"/>
    <mergeCell ref="G48:H48"/>
    <mergeCell ref="B50:I50"/>
    <mergeCell ref="B51:I51"/>
    <mergeCell ref="B52:I52"/>
    <mergeCell ref="A53:J53"/>
    <mergeCell ref="B41:I41"/>
    <mergeCell ref="B42:I42"/>
    <mergeCell ref="B43:I43"/>
    <mergeCell ref="A44:I44"/>
    <mergeCell ref="A45:K45"/>
    <mergeCell ref="A46:I46"/>
    <mergeCell ref="A34:I34"/>
    <mergeCell ref="B35:I35"/>
    <mergeCell ref="B36:I36"/>
    <mergeCell ref="B37:I37"/>
    <mergeCell ref="B39:I39"/>
    <mergeCell ref="B40:I40"/>
    <mergeCell ref="A28:K28"/>
    <mergeCell ref="A29:I29"/>
    <mergeCell ref="B30:I30"/>
    <mergeCell ref="B31:I31"/>
    <mergeCell ref="A32:I32"/>
    <mergeCell ref="A33:K33"/>
    <mergeCell ref="C22:E22"/>
    <mergeCell ref="G22:I22"/>
    <mergeCell ref="C24:I24"/>
    <mergeCell ref="B25:I25"/>
    <mergeCell ref="A26:J26"/>
    <mergeCell ref="A27:K27"/>
    <mergeCell ref="A17:K17"/>
    <mergeCell ref="A18:K18"/>
    <mergeCell ref="B19:I19"/>
    <mergeCell ref="B20:I20"/>
    <mergeCell ref="C21:I21"/>
    <mergeCell ref="A14:G14"/>
    <mergeCell ref="H14:K14"/>
    <mergeCell ref="A15:G15"/>
    <mergeCell ref="H15:K15"/>
    <mergeCell ref="A16:G16"/>
    <mergeCell ref="H16:K16"/>
    <mergeCell ref="A12:F12"/>
    <mergeCell ref="H12:K12"/>
    <mergeCell ref="A13:E13"/>
    <mergeCell ref="H13:K13"/>
    <mergeCell ref="A6:G6"/>
    <mergeCell ref="H6:K6"/>
    <mergeCell ref="A7:G7"/>
    <mergeCell ref="A8:G8"/>
    <mergeCell ref="H8:K8"/>
    <mergeCell ref="A9:G9"/>
    <mergeCell ref="H9:K9"/>
    <mergeCell ref="A1:K1"/>
    <mergeCell ref="A2:B2"/>
    <mergeCell ref="C2:K2"/>
    <mergeCell ref="A3:K3"/>
    <mergeCell ref="A4:K4"/>
    <mergeCell ref="A5:G5"/>
    <mergeCell ref="H5:K5"/>
    <mergeCell ref="A10:K10"/>
    <mergeCell ref="A11:K11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1" manualBreakCount="1">
    <brk id="103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18"/>
  <sheetViews>
    <sheetView view="pageBreakPreview" topLeftCell="A79" zoomScale="90" zoomScaleNormal="55" zoomScaleSheetLayoutView="90" workbookViewId="0">
      <selection activeCell="A90" sqref="A90:K91"/>
    </sheetView>
  </sheetViews>
  <sheetFormatPr defaultColWidth="14.42578125" defaultRowHeight="15" customHeight="1" x14ac:dyDescent="0.2"/>
  <cols>
    <col min="1" max="1" width="4.5703125" style="1" customWidth="1"/>
    <col min="2" max="2" width="56.85546875" style="1" customWidth="1"/>
    <col min="3" max="3" width="6.7109375" style="1" customWidth="1"/>
    <col min="4" max="4" width="6.140625" style="1" customWidth="1"/>
    <col min="5" max="5" width="16.85546875" style="1" customWidth="1"/>
    <col min="6" max="6" width="16.28515625" style="1" customWidth="1"/>
    <col min="7" max="7" width="20.5703125" style="1" customWidth="1"/>
    <col min="8" max="8" width="4.7109375" style="1" customWidth="1"/>
    <col min="9" max="9" width="26.28515625" style="1" customWidth="1"/>
    <col min="10" max="10" width="11.140625" style="1" customWidth="1"/>
    <col min="11" max="11" width="13.85546875" style="8" customWidth="1"/>
    <col min="12" max="12" width="27.42578125" style="3" customWidth="1"/>
    <col min="13" max="13" width="15.85546875" style="2" bestFit="1" customWidth="1"/>
    <col min="14" max="14" width="15.85546875" style="1" customWidth="1"/>
    <col min="15" max="15" width="9.5703125" style="1" customWidth="1"/>
    <col min="16" max="26" width="8.7109375" style="1" customWidth="1"/>
    <col min="27" max="16384" width="14.42578125" style="1"/>
  </cols>
  <sheetData>
    <row r="1" spans="1:12" ht="18" x14ac:dyDescent="0.2">
      <c r="A1" s="102" t="s">
        <v>127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 ht="18.75" customHeight="1" x14ac:dyDescent="0.2">
      <c r="A2" s="103" t="s">
        <v>0</v>
      </c>
      <c r="B2" s="104"/>
      <c r="C2" s="103" t="s">
        <v>143</v>
      </c>
      <c r="D2" s="105"/>
      <c r="E2" s="105"/>
      <c r="F2" s="105"/>
      <c r="G2" s="105"/>
      <c r="H2" s="105"/>
      <c r="I2" s="105"/>
      <c r="J2" s="105"/>
      <c r="K2" s="104"/>
    </row>
    <row r="3" spans="1:12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2" ht="12.75" x14ac:dyDescent="0.2">
      <c r="A4" s="109" t="s">
        <v>100</v>
      </c>
      <c r="B4" s="110"/>
      <c r="C4" s="110"/>
      <c r="D4" s="110"/>
      <c r="E4" s="110"/>
      <c r="F4" s="110"/>
      <c r="G4" s="110"/>
      <c r="H4" s="111"/>
      <c r="I4" s="111"/>
      <c r="J4" s="111"/>
      <c r="K4" s="112"/>
    </row>
    <row r="5" spans="1:12" ht="12.75" x14ac:dyDescent="0.2">
      <c r="A5" s="113" t="s">
        <v>101</v>
      </c>
      <c r="B5" s="113"/>
      <c r="C5" s="113"/>
      <c r="D5" s="113"/>
      <c r="E5" s="113"/>
      <c r="F5" s="113"/>
      <c r="G5" s="113"/>
      <c r="H5" s="114" t="s">
        <v>144</v>
      </c>
      <c r="I5" s="115"/>
      <c r="J5" s="115"/>
      <c r="K5" s="116"/>
    </row>
    <row r="6" spans="1:12" ht="12.75" x14ac:dyDescent="0.2">
      <c r="A6" s="113" t="s">
        <v>102</v>
      </c>
      <c r="B6" s="113"/>
      <c r="C6" s="113"/>
      <c r="D6" s="113"/>
      <c r="E6" s="113"/>
      <c r="F6" s="113"/>
      <c r="G6" s="113"/>
      <c r="H6" s="114" t="s">
        <v>129</v>
      </c>
      <c r="I6" s="115"/>
      <c r="J6" s="115"/>
      <c r="K6" s="116"/>
    </row>
    <row r="7" spans="1:12" ht="12.75" x14ac:dyDescent="0.2">
      <c r="A7" s="113" t="s">
        <v>103</v>
      </c>
      <c r="B7" s="113"/>
      <c r="C7" s="113"/>
      <c r="D7" s="113"/>
      <c r="E7" s="113"/>
      <c r="F7" s="113"/>
      <c r="G7" s="113"/>
      <c r="H7" s="50">
        <v>4</v>
      </c>
      <c r="I7" s="49"/>
      <c r="J7" s="49"/>
      <c r="K7" s="55"/>
    </row>
    <row r="8" spans="1:12" ht="12.75" x14ac:dyDescent="0.2">
      <c r="A8" s="129" t="s">
        <v>104</v>
      </c>
      <c r="B8" s="129"/>
      <c r="C8" s="129"/>
      <c r="D8" s="129"/>
      <c r="E8" s="129"/>
      <c r="F8" s="129"/>
      <c r="G8" s="129"/>
      <c r="H8" s="130">
        <v>12</v>
      </c>
      <c r="I8" s="131"/>
      <c r="J8" s="131"/>
      <c r="K8" s="132"/>
    </row>
    <row r="9" spans="1:12" ht="12.75" x14ac:dyDescent="0.2">
      <c r="A9" s="123" t="s">
        <v>105</v>
      </c>
      <c r="B9" s="124"/>
      <c r="C9" s="124"/>
      <c r="D9" s="124"/>
      <c r="E9" s="124"/>
      <c r="F9" s="124"/>
      <c r="G9" s="133"/>
      <c r="H9" s="134" t="s">
        <v>106</v>
      </c>
      <c r="I9" s="134"/>
      <c r="J9" s="134"/>
      <c r="K9" s="134"/>
    </row>
    <row r="10" spans="1:12" ht="12.75" x14ac:dyDescent="0.2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2" ht="12.75" x14ac:dyDescent="0.2">
      <c r="A11" s="120" t="s">
        <v>107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2" ht="26.25" customHeight="1" x14ac:dyDescent="0.2">
      <c r="A12" s="123" t="s">
        <v>126</v>
      </c>
      <c r="B12" s="124"/>
      <c r="C12" s="124"/>
      <c r="D12" s="124"/>
      <c r="E12" s="124"/>
      <c r="F12" s="124"/>
      <c r="G12" s="39">
        <v>220</v>
      </c>
      <c r="H12" s="125">
        <v>1764</v>
      </c>
      <c r="I12" s="125"/>
      <c r="J12" s="125"/>
      <c r="K12" s="125"/>
      <c r="L12" s="37"/>
    </row>
    <row r="13" spans="1:12" ht="15.75" customHeight="1" x14ac:dyDescent="0.2">
      <c r="A13" s="123" t="s">
        <v>132</v>
      </c>
      <c r="B13" s="124"/>
      <c r="C13" s="124"/>
      <c r="D13" s="124"/>
      <c r="E13" s="124"/>
      <c r="F13" s="54">
        <v>21</v>
      </c>
      <c r="G13" s="46">
        <v>8</v>
      </c>
      <c r="H13" s="126">
        <v>200</v>
      </c>
      <c r="I13" s="127"/>
      <c r="J13" s="127"/>
      <c r="K13" s="128"/>
      <c r="L13" s="37"/>
    </row>
    <row r="14" spans="1:12" ht="13.15" customHeight="1" x14ac:dyDescent="0.2">
      <c r="A14" s="123" t="s">
        <v>108</v>
      </c>
      <c r="B14" s="124"/>
      <c r="C14" s="124"/>
      <c r="D14" s="124"/>
      <c r="E14" s="124"/>
      <c r="F14" s="124"/>
      <c r="G14" s="133"/>
      <c r="H14" s="195" t="s">
        <v>128</v>
      </c>
      <c r="I14" s="195"/>
      <c r="J14" s="195"/>
      <c r="K14" s="195"/>
    </row>
    <row r="15" spans="1:12" ht="12.75" x14ac:dyDescent="0.2">
      <c r="A15" s="123" t="s">
        <v>109</v>
      </c>
      <c r="B15" s="124"/>
      <c r="C15" s="124"/>
      <c r="D15" s="124"/>
      <c r="E15" s="124"/>
      <c r="F15" s="124"/>
      <c r="G15" s="133"/>
      <c r="H15" s="145">
        <v>45689</v>
      </c>
      <c r="I15" s="134"/>
      <c r="J15" s="134"/>
      <c r="K15" s="134"/>
    </row>
    <row r="16" spans="1:12" ht="13.15" customHeight="1" x14ac:dyDescent="0.2">
      <c r="A16" s="123" t="s">
        <v>110</v>
      </c>
      <c r="B16" s="124"/>
      <c r="C16" s="124"/>
      <c r="D16" s="124"/>
      <c r="E16" s="124"/>
      <c r="F16" s="124"/>
      <c r="G16" s="133"/>
      <c r="H16" s="146" t="s">
        <v>118</v>
      </c>
      <c r="I16" s="146"/>
      <c r="J16" s="146"/>
      <c r="K16" s="146"/>
    </row>
    <row r="17" spans="1:26" ht="12.75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  <row r="18" spans="1:26" ht="12.75" x14ac:dyDescent="0.2">
      <c r="A18" s="136" t="s">
        <v>1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8"/>
    </row>
    <row r="19" spans="1:26" ht="12.75" x14ac:dyDescent="0.2">
      <c r="A19" s="6">
        <v>1</v>
      </c>
      <c r="B19" s="139" t="s">
        <v>2</v>
      </c>
      <c r="C19" s="140"/>
      <c r="D19" s="140"/>
      <c r="E19" s="140"/>
      <c r="F19" s="140"/>
      <c r="G19" s="140"/>
      <c r="H19" s="140"/>
      <c r="I19" s="141"/>
      <c r="J19" s="6" t="s">
        <v>3</v>
      </c>
      <c r="K19" s="6" t="s">
        <v>4</v>
      </c>
    </row>
    <row r="20" spans="1:26" s="2" customFormat="1" ht="12.75" x14ac:dyDescent="0.2">
      <c r="A20" s="6" t="s">
        <v>5</v>
      </c>
      <c r="B20" s="142" t="s">
        <v>6</v>
      </c>
      <c r="C20" s="140"/>
      <c r="D20" s="140"/>
      <c r="E20" s="140"/>
      <c r="F20" s="140"/>
      <c r="G20" s="140"/>
      <c r="H20" s="140"/>
      <c r="I20" s="141"/>
      <c r="J20" s="5"/>
      <c r="K20" s="56">
        <f>(H12/G12)*H13</f>
        <v>1603.6363636363635</v>
      </c>
      <c r="L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" customFormat="1" ht="12.75" customHeight="1" x14ac:dyDescent="0.2">
      <c r="A21" s="6" t="s">
        <v>7</v>
      </c>
      <c r="B21" s="40" t="s">
        <v>142</v>
      </c>
      <c r="C21" s="41"/>
      <c r="D21" s="41"/>
      <c r="E21" s="41"/>
      <c r="F21" s="41"/>
      <c r="G21" s="41"/>
      <c r="H21" s="41"/>
      <c r="I21" s="48"/>
      <c r="J21" s="69"/>
      <c r="K21" s="57">
        <v>122</v>
      </c>
      <c r="L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" customFormat="1" ht="12.75" x14ac:dyDescent="0.2">
      <c r="A22" s="6" t="s">
        <v>10</v>
      </c>
      <c r="B22" s="22" t="s">
        <v>8</v>
      </c>
      <c r="C22" s="143" t="s">
        <v>9</v>
      </c>
      <c r="D22" s="140"/>
      <c r="E22" s="140"/>
      <c r="F22" s="140"/>
      <c r="G22" s="140"/>
      <c r="H22" s="140"/>
      <c r="I22" s="141"/>
      <c r="J22" s="35">
        <v>0</v>
      </c>
      <c r="K22" s="15">
        <f>ROUND(K20*J22,2)</f>
        <v>0</v>
      </c>
      <c r="L22" s="2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" customFormat="1" ht="12.75" x14ac:dyDescent="0.2">
      <c r="A23" s="6" t="s">
        <v>14</v>
      </c>
      <c r="B23" s="22" t="s">
        <v>11</v>
      </c>
      <c r="C23" s="143" t="s">
        <v>12</v>
      </c>
      <c r="D23" s="140"/>
      <c r="E23" s="141"/>
      <c r="F23" s="36">
        <v>0</v>
      </c>
      <c r="G23" s="143" t="s">
        <v>13</v>
      </c>
      <c r="H23" s="140"/>
      <c r="I23" s="141"/>
      <c r="J23" s="38">
        <v>0</v>
      </c>
      <c r="K23" s="15">
        <f>K20*J23</f>
        <v>0</v>
      </c>
      <c r="L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" customFormat="1" ht="12.75" x14ac:dyDescent="0.2">
      <c r="A24" s="6" t="s">
        <v>20</v>
      </c>
      <c r="B24" s="19" t="s">
        <v>15</v>
      </c>
      <c r="C24" s="34" t="s">
        <v>16</v>
      </c>
      <c r="D24" s="34">
        <v>200</v>
      </c>
      <c r="E24" s="34" t="s">
        <v>17</v>
      </c>
      <c r="F24" s="34">
        <v>0</v>
      </c>
      <c r="G24" s="3" t="s">
        <v>18</v>
      </c>
      <c r="H24" s="33">
        <v>0</v>
      </c>
      <c r="I24" s="32" t="s">
        <v>19</v>
      </c>
      <c r="J24" s="16">
        <v>0</v>
      </c>
      <c r="K24" s="15">
        <f>ROUND((K20+K26)/D24*F24*H24*J24,2)</f>
        <v>0</v>
      </c>
      <c r="L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" customFormat="1" ht="12.75" x14ac:dyDescent="0.2">
      <c r="A25" s="6" t="s">
        <v>23</v>
      </c>
      <c r="B25" s="22" t="s">
        <v>21</v>
      </c>
      <c r="C25" s="158" t="s">
        <v>22</v>
      </c>
      <c r="D25" s="140"/>
      <c r="E25" s="140"/>
      <c r="F25" s="140"/>
      <c r="G25" s="140"/>
      <c r="H25" s="140"/>
      <c r="I25" s="141"/>
      <c r="J25" s="16">
        <v>0</v>
      </c>
      <c r="K25" s="15">
        <f>ROUND(((K20+K26)/D24*F24*H24*J24)*J25,2)</f>
        <v>0</v>
      </c>
      <c r="L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" customFormat="1" ht="12.75" x14ac:dyDescent="0.2">
      <c r="A26" s="6" t="s">
        <v>40</v>
      </c>
      <c r="B26" s="142" t="s">
        <v>119</v>
      </c>
      <c r="C26" s="140"/>
      <c r="D26" s="140"/>
      <c r="E26" s="140"/>
      <c r="F26" s="140"/>
      <c r="G26" s="140"/>
      <c r="H26" s="140"/>
      <c r="I26" s="141"/>
      <c r="J26" s="16"/>
      <c r="K26" s="15">
        <v>0</v>
      </c>
      <c r="L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" customFormat="1" ht="12.75" x14ac:dyDescent="0.2">
      <c r="A27" s="159" t="s">
        <v>24</v>
      </c>
      <c r="B27" s="153"/>
      <c r="C27" s="153"/>
      <c r="D27" s="153"/>
      <c r="E27" s="153"/>
      <c r="F27" s="153"/>
      <c r="G27" s="153"/>
      <c r="H27" s="153"/>
      <c r="I27" s="153"/>
      <c r="J27" s="154"/>
      <c r="K27" s="58">
        <f>ROUND(SUM(K20:K26),2)</f>
        <v>1725.64</v>
      </c>
      <c r="L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" customFormat="1" ht="12.75" x14ac:dyDescent="0.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" customFormat="1" ht="12.75" x14ac:dyDescent="0.2">
      <c r="A29" s="136" t="s">
        <v>25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8"/>
      <c r="L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" customFormat="1" ht="12.75" x14ac:dyDescent="0.2">
      <c r="A30" s="152" t="s">
        <v>26</v>
      </c>
      <c r="B30" s="148"/>
      <c r="C30" s="148"/>
      <c r="D30" s="148"/>
      <c r="E30" s="148"/>
      <c r="F30" s="148"/>
      <c r="G30" s="148"/>
      <c r="H30" s="148"/>
      <c r="I30" s="149"/>
      <c r="J30" s="42" t="s">
        <v>3</v>
      </c>
      <c r="K30" s="42" t="s">
        <v>4</v>
      </c>
      <c r="L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" customFormat="1" ht="12.75" x14ac:dyDescent="0.2">
      <c r="A31" s="6" t="s">
        <v>5</v>
      </c>
      <c r="B31" s="142" t="s">
        <v>99</v>
      </c>
      <c r="C31" s="140"/>
      <c r="D31" s="140"/>
      <c r="E31" s="140"/>
      <c r="F31" s="140"/>
      <c r="G31" s="140"/>
      <c r="H31" s="140"/>
      <c r="I31" s="141"/>
      <c r="J31" s="16">
        <f>1/12</f>
        <v>8.3333333333333329E-2</v>
      </c>
      <c r="K31" s="15">
        <f>ROUND($K$27*J31,2)</f>
        <v>143.80000000000001</v>
      </c>
      <c r="L31" s="3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" customFormat="1" ht="12.75" x14ac:dyDescent="0.2">
      <c r="A32" s="6" t="s">
        <v>7</v>
      </c>
      <c r="B32" s="142" t="s">
        <v>27</v>
      </c>
      <c r="C32" s="140"/>
      <c r="D32" s="140"/>
      <c r="E32" s="140"/>
      <c r="F32" s="140"/>
      <c r="G32" s="140"/>
      <c r="H32" s="140"/>
      <c r="I32" s="141"/>
      <c r="J32" s="18">
        <f>1/12/3</f>
        <v>2.7777777777777776E-2</v>
      </c>
      <c r="K32" s="15">
        <f>ROUND(J32*K27,2)</f>
        <v>47.93</v>
      </c>
      <c r="L32" s="2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" customFormat="1" ht="12.75" x14ac:dyDescent="0.2">
      <c r="A33" s="147" t="s">
        <v>28</v>
      </c>
      <c r="B33" s="148"/>
      <c r="C33" s="148"/>
      <c r="D33" s="148"/>
      <c r="E33" s="148"/>
      <c r="F33" s="148"/>
      <c r="G33" s="148"/>
      <c r="H33" s="148"/>
      <c r="I33" s="149"/>
      <c r="J33" s="43">
        <f>TRUNC(SUM(J31:J32),4)</f>
        <v>0.1111</v>
      </c>
      <c r="K33" s="59">
        <f>ROUND(SUM(K31:K32),2)</f>
        <v>191.73</v>
      </c>
      <c r="L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51"/>
    </row>
    <row r="35" spans="1:26" ht="12.75" x14ac:dyDescent="0.2">
      <c r="A35" s="152" t="s">
        <v>29</v>
      </c>
      <c r="B35" s="153"/>
      <c r="C35" s="153"/>
      <c r="D35" s="153"/>
      <c r="E35" s="153"/>
      <c r="F35" s="153"/>
      <c r="G35" s="153"/>
      <c r="H35" s="153"/>
      <c r="I35" s="154"/>
      <c r="J35" s="42" t="s">
        <v>3</v>
      </c>
      <c r="K35" s="42" t="s">
        <v>4</v>
      </c>
      <c r="N35" s="8"/>
    </row>
    <row r="36" spans="1:26" ht="12.75" x14ac:dyDescent="0.2">
      <c r="A36" s="30"/>
      <c r="B36" s="155" t="s">
        <v>111</v>
      </c>
      <c r="C36" s="156"/>
      <c r="D36" s="156"/>
      <c r="E36" s="156"/>
      <c r="F36" s="156"/>
      <c r="G36" s="156"/>
      <c r="H36" s="156"/>
      <c r="I36" s="157"/>
      <c r="J36" s="29"/>
      <c r="K36" s="28">
        <f>K27+K33</f>
        <v>1917.3700000000001</v>
      </c>
      <c r="N36" s="8"/>
    </row>
    <row r="37" spans="1:26" ht="12.75" x14ac:dyDescent="0.2">
      <c r="A37" s="6" t="s">
        <v>5</v>
      </c>
      <c r="B37" s="164" t="s">
        <v>30</v>
      </c>
      <c r="C37" s="165"/>
      <c r="D37" s="165"/>
      <c r="E37" s="165"/>
      <c r="F37" s="165"/>
      <c r="G37" s="165"/>
      <c r="H37" s="165"/>
      <c r="I37" s="166"/>
      <c r="J37" s="16">
        <v>0.2</v>
      </c>
      <c r="K37" s="15">
        <f t="shared" ref="K37:K44" si="0">ROUND(J37*$K$36,2)</f>
        <v>383.47</v>
      </c>
      <c r="L37" s="23"/>
      <c r="N37" s="8"/>
    </row>
    <row r="38" spans="1:26" ht="12.75" x14ac:dyDescent="0.2">
      <c r="A38" s="6" t="s">
        <v>7</v>
      </c>
      <c r="B38" s="142" t="s">
        <v>31</v>
      </c>
      <c r="C38" s="140"/>
      <c r="D38" s="140"/>
      <c r="E38" s="140"/>
      <c r="F38" s="140"/>
      <c r="G38" s="140"/>
      <c r="H38" s="140"/>
      <c r="I38" s="141"/>
      <c r="J38" s="16">
        <v>2.5000000000000001E-2</v>
      </c>
      <c r="K38" s="15">
        <f t="shared" si="0"/>
        <v>47.93</v>
      </c>
      <c r="L38" s="23"/>
    </row>
    <row r="39" spans="1:26" ht="12.75" x14ac:dyDescent="0.2">
      <c r="A39" s="11" t="s">
        <v>10</v>
      </c>
      <c r="B39" s="22" t="s">
        <v>32</v>
      </c>
      <c r="C39" s="27"/>
      <c r="D39" s="27" t="s">
        <v>33</v>
      </c>
      <c r="E39" s="26" t="s">
        <v>34</v>
      </c>
      <c r="F39" s="19" t="s">
        <v>35</v>
      </c>
      <c r="G39" s="25">
        <v>0.03</v>
      </c>
      <c r="H39" s="19" t="s">
        <v>36</v>
      </c>
      <c r="I39" s="24">
        <v>1</v>
      </c>
      <c r="J39" s="16">
        <v>0.03</v>
      </c>
      <c r="K39" s="15">
        <f t="shared" si="0"/>
        <v>57.52</v>
      </c>
      <c r="L39" s="23"/>
    </row>
    <row r="40" spans="1:26" ht="12.75" x14ac:dyDescent="0.2">
      <c r="A40" s="6" t="s">
        <v>14</v>
      </c>
      <c r="B40" s="164" t="s">
        <v>37</v>
      </c>
      <c r="C40" s="165"/>
      <c r="D40" s="165"/>
      <c r="E40" s="165"/>
      <c r="F40" s="165"/>
      <c r="G40" s="165"/>
      <c r="H40" s="165"/>
      <c r="I40" s="166"/>
      <c r="J40" s="16">
        <v>1.4999999999999999E-2</v>
      </c>
      <c r="K40" s="15">
        <f t="shared" si="0"/>
        <v>28.76</v>
      </c>
      <c r="L40" s="23"/>
    </row>
    <row r="41" spans="1:26" ht="12.75" x14ac:dyDescent="0.2">
      <c r="A41" s="6" t="s">
        <v>20</v>
      </c>
      <c r="B41" s="142" t="s">
        <v>38</v>
      </c>
      <c r="C41" s="140"/>
      <c r="D41" s="140"/>
      <c r="E41" s="140"/>
      <c r="F41" s="140"/>
      <c r="G41" s="140"/>
      <c r="H41" s="140"/>
      <c r="I41" s="141"/>
      <c r="J41" s="16">
        <v>0.01</v>
      </c>
      <c r="K41" s="15">
        <f t="shared" si="0"/>
        <v>19.170000000000002</v>
      </c>
      <c r="L41" s="23"/>
    </row>
    <row r="42" spans="1:26" ht="12.75" x14ac:dyDescent="0.2">
      <c r="A42" s="6" t="s">
        <v>23</v>
      </c>
      <c r="B42" s="142" t="s">
        <v>39</v>
      </c>
      <c r="C42" s="140"/>
      <c r="D42" s="140"/>
      <c r="E42" s="140"/>
      <c r="F42" s="140"/>
      <c r="G42" s="140"/>
      <c r="H42" s="140"/>
      <c r="I42" s="141"/>
      <c r="J42" s="16">
        <v>6.0000000000000001E-3</v>
      </c>
      <c r="K42" s="15">
        <f t="shared" si="0"/>
        <v>11.5</v>
      </c>
      <c r="L42" s="23"/>
    </row>
    <row r="43" spans="1:26" ht="12.75" x14ac:dyDescent="0.2">
      <c r="A43" s="6" t="s">
        <v>40</v>
      </c>
      <c r="B43" s="142" t="s">
        <v>41</v>
      </c>
      <c r="C43" s="140"/>
      <c r="D43" s="140"/>
      <c r="E43" s="140"/>
      <c r="F43" s="140"/>
      <c r="G43" s="140"/>
      <c r="H43" s="140"/>
      <c r="I43" s="141"/>
      <c r="J43" s="16">
        <v>2E-3</v>
      </c>
      <c r="K43" s="15">
        <f t="shared" si="0"/>
        <v>3.83</v>
      </c>
      <c r="L43" s="23"/>
    </row>
    <row r="44" spans="1:26" ht="12.75" x14ac:dyDescent="0.2">
      <c r="A44" s="6" t="s">
        <v>42</v>
      </c>
      <c r="B44" s="142" t="s">
        <v>43</v>
      </c>
      <c r="C44" s="140"/>
      <c r="D44" s="140"/>
      <c r="E44" s="140"/>
      <c r="F44" s="140"/>
      <c r="G44" s="140"/>
      <c r="H44" s="140"/>
      <c r="I44" s="141"/>
      <c r="J44" s="16">
        <v>0.08</v>
      </c>
      <c r="K44" s="15">
        <f t="shared" si="0"/>
        <v>153.38999999999999</v>
      </c>
      <c r="L44" s="23"/>
    </row>
    <row r="45" spans="1:26" ht="12.75" x14ac:dyDescent="0.2">
      <c r="A45" s="139" t="s">
        <v>44</v>
      </c>
      <c r="B45" s="140"/>
      <c r="C45" s="140"/>
      <c r="D45" s="140"/>
      <c r="E45" s="140"/>
      <c r="F45" s="140"/>
      <c r="G45" s="140"/>
      <c r="H45" s="140"/>
      <c r="I45" s="141"/>
      <c r="J45" s="17">
        <f>SUM(J37:J44)</f>
        <v>0.36800000000000005</v>
      </c>
      <c r="K45" s="60">
        <f>ROUND(SUM(K37:K44),2)</f>
        <v>705.57</v>
      </c>
      <c r="L45" s="23"/>
    </row>
    <row r="46" spans="1:26" ht="12.75" x14ac:dyDescent="0.2">
      <c r="A46" s="161"/>
      <c r="B46" s="140"/>
      <c r="C46" s="140"/>
      <c r="D46" s="140"/>
      <c r="E46" s="140"/>
      <c r="F46" s="140"/>
      <c r="G46" s="140"/>
      <c r="H46" s="140"/>
      <c r="I46" s="140"/>
      <c r="J46" s="140"/>
      <c r="K46" s="140"/>
    </row>
    <row r="47" spans="1:26" ht="12.75" x14ac:dyDescent="0.2">
      <c r="A47" s="139" t="s">
        <v>45</v>
      </c>
      <c r="B47" s="140"/>
      <c r="C47" s="140"/>
      <c r="D47" s="140"/>
      <c r="E47" s="140"/>
      <c r="F47" s="140"/>
      <c r="G47" s="140"/>
      <c r="H47" s="140"/>
      <c r="I47" s="141"/>
      <c r="J47" s="17"/>
      <c r="K47" s="6" t="s">
        <v>4</v>
      </c>
    </row>
    <row r="48" spans="1:26" ht="12.75" x14ac:dyDescent="0.2">
      <c r="A48" s="6" t="s">
        <v>5</v>
      </c>
      <c r="B48" s="19" t="s">
        <v>112</v>
      </c>
      <c r="C48" s="19" t="s">
        <v>46</v>
      </c>
      <c r="D48" s="19">
        <v>0</v>
      </c>
      <c r="E48" s="19" t="s">
        <v>47</v>
      </c>
      <c r="F48" s="21">
        <v>0</v>
      </c>
      <c r="G48" s="19" t="s">
        <v>48</v>
      </c>
      <c r="H48" s="21">
        <v>0</v>
      </c>
      <c r="I48" s="19"/>
      <c r="J48" s="5" t="s">
        <v>49</v>
      </c>
      <c r="K48" s="15">
        <v>0</v>
      </c>
    </row>
    <row r="49" spans="1:26" ht="12.75" x14ac:dyDescent="0.2">
      <c r="A49" s="6" t="s">
        <v>7</v>
      </c>
      <c r="B49" s="22" t="s">
        <v>125</v>
      </c>
      <c r="C49" s="143" t="s">
        <v>50</v>
      </c>
      <c r="D49" s="141"/>
      <c r="E49" s="21">
        <v>805</v>
      </c>
      <c r="F49" s="20" t="s">
        <v>51</v>
      </c>
      <c r="G49" s="162">
        <v>0.2</v>
      </c>
      <c r="H49" s="163"/>
      <c r="I49" s="19"/>
      <c r="J49" s="5" t="s">
        <v>49</v>
      </c>
      <c r="K49" s="15">
        <f>ROUND(E49*(100%-G49),2)</f>
        <v>644</v>
      </c>
    </row>
    <row r="50" spans="1:26" s="3" customFormat="1" ht="12.75" x14ac:dyDescent="0.2">
      <c r="A50" s="6" t="s">
        <v>10</v>
      </c>
      <c r="B50" s="142" t="s">
        <v>124</v>
      </c>
      <c r="C50" s="140"/>
      <c r="D50" s="140"/>
      <c r="E50" s="140"/>
      <c r="F50" s="140"/>
      <c r="G50" s="140"/>
      <c r="H50" s="140"/>
      <c r="I50" s="141"/>
      <c r="J50" s="5" t="s">
        <v>49</v>
      </c>
      <c r="K50" s="15">
        <v>87.5</v>
      </c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" customFormat="1" ht="12.75" x14ac:dyDescent="0.2">
      <c r="A51" s="6" t="s">
        <v>14</v>
      </c>
      <c r="B51" s="170" t="s">
        <v>121</v>
      </c>
      <c r="C51" s="140"/>
      <c r="D51" s="140"/>
      <c r="E51" s="140"/>
      <c r="F51" s="140"/>
      <c r="G51" s="140"/>
      <c r="H51" s="140"/>
      <c r="I51" s="141"/>
      <c r="J51" s="5" t="s">
        <v>49</v>
      </c>
      <c r="K51" s="15">
        <v>28</v>
      </c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" customFormat="1" ht="12.75" x14ac:dyDescent="0.2">
      <c r="A52" s="6" t="s">
        <v>20</v>
      </c>
      <c r="B52" s="142" t="s">
        <v>122</v>
      </c>
      <c r="C52" s="140"/>
      <c r="D52" s="140"/>
      <c r="E52" s="140"/>
      <c r="F52" s="140"/>
      <c r="G52" s="140"/>
      <c r="H52" s="140"/>
      <c r="I52" s="141"/>
      <c r="J52" s="5"/>
      <c r="K52" s="15">
        <v>28</v>
      </c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3" customFormat="1" ht="12.75" x14ac:dyDescent="0.2">
      <c r="A53" s="139" t="s">
        <v>52</v>
      </c>
      <c r="B53" s="140"/>
      <c r="C53" s="140"/>
      <c r="D53" s="140"/>
      <c r="E53" s="140"/>
      <c r="F53" s="140"/>
      <c r="G53" s="140"/>
      <c r="H53" s="140"/>
      <c r="I53" s="140"/>
      <c r="J53" s="141"/>
      <c r="K53" s="60">
        <f>ROUND(SUM(K48:K52),2)</f>
        <v>787.5</v>
      </c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12.75" x14ac:dyDescent="0.2">
      <c r="A54" s="171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" customFormat="1" ht="12.75" x14ac:dyDescent="0.2">
      <c r="A55" s="173" t="s">
        <v>53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9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3" customFormat="1" ht="12.75" x14ac:dyDescent="0.2">
      <c r="A56" s="139" t="s">
        <v>54</v>
      </c>
      <c r="B56" s="140"/>
      <c r="C56" s="140"/>
      <c r="D56" s="140"/>
      <c r="E56" s="140"/>
      <c r="F56" s="140"/>
      <c r="G56" s="140"/>
      <c r="H56" s="140"/>
      <c r="I56" s="140"/>
      <c r="J56" s="141"/>
      <c r="K56" s="6" t="s">
        <v>4</v>
      </c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" customFormat="1" ht="15.75" customHeight="1" x14ac:dyDescent="0.2">
      <c r="A57" s="6" t="s">
        <v>55</v>
      </c>
      <c r="B57" s="142" t="s">
        <v>56</v>
      </c>
      <c r="C57" s="140"/>
      <c r="D57" s="140"/>
      <c r="E57" s="140"/>
      <c r="F57" s="140"/>
      <c r="G57" s="140"/>
      <c r="H57" s="140"/>
      <c r="I57" s="140"/>
      <c r="J57" s="141"/>
      <c r="K57" s="15">
        <f>K33</f>
        <v>191.73</v>
      </c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" customFormat="1" ht="12.75" customHeight="1" x14ac:dyDescent="0.2">
      <c r="A58" s="6" t="s">
        <v>57</v>
      </c>
      <c r="B58" s="142" t="s">
        <v>58</v>
      </c>
      <c r="C58" s="140"/>
      <c r="D58" s="140"/>
      <c r="E58" s="140"/>
      <c r="F58" s="140"/>
      <c r="G58" s="140"/>
      <c r="H58" s="140"/>
      <c r="I58" s="140"/>
      <c r="J58" s="141"/>
      <c r="K58" s="15">
        <f>K45</f>
        <v>705.57</v>
      </c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3" customFormat="1" ht="13.5" customHeight="1" x14ac:dyDescent="0.2">
      <c r="A59" s="6" t="s">
        <v>59</v>
      </c>
      <c r="B59" s="142" t="s">
        <v>60</v>
      </c>
      <c r="C59" s="140"/>
      <c r="D59" s="140"/>
      <c r="E59" s="140"/>
      <c r="F59" s="140"/>
      <c r="G59" s="140"/>
      <c r="H59" s="140"/>
      <c r="I59" s="140"/>
      <c r="J59" s="141"/>
      <c r="K59" s="15">
        <f>K53</f>
        <v>787.5</v>
      </c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3" customFormat="1" ht="12.75" x14ac:dyDescent="0.2">
      <c r="A60" s="167" t="s">
        <v>61</v>
      </c>
      <c r="B60" s="148"/>
      <c r="C60" s="148"/>
      <c r="D60" s="148"/>
      <c r="E60" s="148"/>
      <c r="F60" s="148"/>
      <c r="G60" s="148"/>
      <c r="H60" s="148"/>
      <c r="I60" s="148"/>
      <c r="J60" s="149"/>
      <c r="K60" s="61">
        <f>ROUND(SUM(K57:K59),2)</f>
        <v>1684.8</v>
      </c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3" customFormat="1" ht="12.75" x14ac:dyDescent="0.2">
      <c r="A61" s="168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" customFormat="1" ht="12.75" x14ac:dyDescent="0.2">
      <c r="A62" s="175" t="s">
        <v>62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3" customFormat="1" ht="12.75" x14ac:dyDescent="0.2">
      <c r="A63" s="6">
        <v>3</v>
      </c>
      <c r="B63" s="139" t="s">
        <v>63</v>
      </c>
      <c r="C63" s="140"/>
      <c r="D63" s="140"/>
      <c r="E63" s="140"/>
      <c r="F63" s="140"/>
      <c r="G63" s="140"/>
      <c r="H63" s="140"/>
      <c r="I63" s="141"/>
      <c r="J63" s="6" t="s">
        <v>3</v>
      </c>
      <c r="K63" s="6" t="s">
        <v>4</v>
      </c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3" customFormat="1" ht="12.75" x14ac:dyDescent="0.2">
      <c r="A64" s="6" t="s">
        <v>5</v>
      </c>
      <c r="B64" s="142" t="s">
        <v>64</v>
      </c>
      <c r="C64" s="140"/>
      <c r="D64" s="140"/>
      <c r="E64" s="140"/>
      <c r="F64" s="140"/>
      <c r="G64" s="140"/>
      <c r="H64" s="140"/>
      <c r="I64" s="141"/>
      <c r="J64" s="16">
        <v>4.1999999999999997E-3</v>
      </c>
      <c r="K64" s="15">
        <f>ROUND($K$27*J64,2)</f>
        <v>7.25</v>
      </c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3" customFormat="1" ht="12.75" x14ac:dyDescent="0.2">
      <c r="A65" s="6" t="s">
        <v>7</v>
      </c>
      <c r="B65" s="142" t="s">
        <v>65</v>
      </c>
      <c r="C65" s="140"/>
      <c r="D65" s="140"/>
      <c r="E65" s="140"/>
      <c r="F65" s="140"/>
      <c r="G65" s="140"/>
      <c r="H65" s="140"/>
      <c r="I65" s="141"/>
      <c r="J65" s="16">
        <v>2.9999999999999997E-4</v>
      </c>
      <c r="K65" s="15">
        <f>ROUND(J65*K27,2)</f>
        <v>0.52</v>
      </c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" customFormat="1" ht="12.75" x14ac:dyDescent="0.2">
      <c r="A66" s="6" t="s">
        <v>10</v>
      </c>
      <c r="B66" s="142" t="s">
        <v>66</v>
      </c>
      <c r="C66" s="140"/>
      <c r="D66" s="140"/>
      <c r="E66" s="140"/>
      <c r="F66" s="140"/>
      <c r="G66" s="140"/>
      <c r="H66" s="140"/>
      <c r="I66" s="141"/>
      <c r="J66" s="16">
        <v>1.9400000000000001E-2</v>
      </c>
      <c r="K66" s="15">
        <f>ROUND($K$27*J66,2)</f>
        <v>33.479999999999997</v>
      </c>
      <c r="L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" customFormat="1" ht="12.75" x14ac:dyDescent="0.2">
      <c r="A67" s="6" t="s">
        <v>14</v>
      </c>
      <c r="B67" s="142" t="s">
        <v>67</v>
      </c>
      <c r="C67" s="140"/>
      <c r="D67" s="140"/>
      <c r="E67" s="140"/>
      <c r="F67" s="140"/>
      <c r="G67" s="140"/>
      <c r="H67" s="140"/>
      <c r="I67" s="141"/>
      <c r="J67" s="18">
        <v>5.4000000000000003E-3</v>
      </c>
      <c r="K67" s="15">
        <f>ROUND(K66*J45,2)</f>
        <v>12.32</v>
      </c>
      <c r="L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" customFormat="1" ht="12.75" x14ac:dyDescent="0.2">
      <c r="A68" s="6" t="s">
        <v>20</v>
      </c>
      <c r="B68" s="142" t="s">
        <v>68</v>
      </c>
      <c r="C68" s="140"/>
      <c r="D68" s="140"/>
      <c r="E68" s="140"/>
      <c r="F68" s="140"/>
      <c r="G68" s="140"/>
      <c r="H68" s="140"/>
      <c r="I68" s="141"/>
      <c r="J68" s="16">
        <v>5.9999999999999995E-4</v>
      </c>
      <c r="K68" s="15">
        <f>ROUND($K$27*J68,2)</f>
        <v>1.04</v>
      </c>
      <c r="L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" customFormat="1" ht="12.75" x14ac:dyDescent="0.2">
      <c r="A69" s="167" t="s">
        <v>69</v>
      </c>
      <c r="B69" s="148"/>
      <c r="C69" s="148"/>
      <c r="D69" s="148"/>
      <c r="E69" s="148"/>
      <c r="F69" s="148"/>
      <c r="G69" s="148"/>
      <c r="H69" s="148"/>
      <c r="I69" s="149"/>
      <c r="J69" s="44">
        <f>ROUND(SUM(J64:J68),4)</f>
        <v>2.9899999999999999E-2</v>
      </c>
      <c r="K69" s="62">
        <f>ROUND(SUM(K64:K68),2)</f>
        <v>54.61</v>
      </c>
      <c r="L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" customFormat="1" ht="12.75" x14ac:dyDescent="0.2">
      <c r="A70" s="174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" customFormat="1" ht="12.75" x14ac:dyDescent="0.2">
      <c r="A71" s="175" t="s">
        <v>70</v>
      </c>
      <c r="B71" s="148"/>
      <c r="C71" s="148"/>
      <c r="D71" s="148"/>
      <c r="E71" s="148"/>
      <c r="F71" s="148"/>
      <c r="G71" s="148"/>
      <c r="H71" s="148"/>
      <c r="I71" s="148"/>
      <c r="J71" s="148"/>
      <c r="K71" s="149"/>
      <c r="L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" customFormat="1" ht="12.75" x14ac:dyDescent="0.2">
      <c r="A72" s="139" t="s">
        <v>71</v>
      </c>
      <c r="B72" s="140"/>
      <c r="C72" s="140"/>
      <c r="D72" s="140"/>
      <c r="E72" s="140"/>
      <c r="F72" s="140"/>
      <c r="G72" s="140"/>
      <c r="H72" s="140"/>
      <c r="I72" s="141"/>
      <c r="J72" s="6" t="s">
        <v>3</v>
      </c>
      <c r="K72" s="6" t="s">
        <v>4</v>
      </c>
      <c r="L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" customFormat="1" ht="12.75" x14ac:dyDescent="0.2">
      <c r="A73" s="6" t="s">
        <v>5</v>
      </c>
      <c r="B73" s="142" t="s">
        <v>72</v>
      </c>
      <c r="C73" s="140"/>
      <c r="D73" s="140"/>
      <c r="E73" s="140"/>
      <c r="F73" s="140"/>
      <c r="G73" s="140"/>
      <c r="H73" s="140"/>
      <c r="I73" s="141"/>
      <c r="J73" s="16">
        <v>3.6200000000000003E-2</v>
      </c>
      <c r="K73" s="15">
        <f>(K27+K45+K53)*J73</f>
        <v>116.51730200000002</v>
      </c>
      <c r="L73" s="1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" customFormat="1" ht="12.75" x14ac:dyDescent="0.2">
      <c r="A74" s="6" t="s">
        <v>7</v>
      </c>
      <c r="B74" s="142" t="s">
        <v>73</v>
      </c>
      <c r="C74" s="140"/>
      <c r="D74" s="140"/>
      <c r="E74" s="140"/>
      <c r="F74" s="140"/>
      <c r="G74" s="140"/>
      <c r="H74" s="140"/>
      <c r="I74" s="141"/>
      <c r="J74" s="16">
        <v>2.0199999999999999E-2</v>
      </c>
      <c r="K74" s="15">
        <f>(K27+K45+K53)*J74</f>
        <v>65.017942000000005</v>
      </c>
      <c r="L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" customFormat="1" ht="12.75" x14ac:dyDescent="0.2">
      <c r="A75" s="139" t="s">
        <v>74</v>
      </c>
      <c r="B75" s="140"/>
      <c r="C75" s="140"/>
      <c r="D75" s="140"/>
      <c r="E75" s="140"/>
      <c r="F75" s="140"/>
      <c r="G75" s="140"/>
      <c r="H75" s="140"/>
      <c r="I75" s="141"/>
      <c r="J75" s="17">
        <f>TRUNC(SUM(J73:J74),4)</f>
        <v>5.6399999999999999E-2</v>
      </c>
      <c r="K75" s="60">
        <f>ROUND(SUM(K73:K74),2)</f>
        <v>181.54</v>
      </c>
      <c r="L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" customFormat="1" ht="12.75" x14ac:dyDescent="0.2">
      <c r="A76" s="176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" customFormat="1" ht="12.75" x14ac:dyDescent="0.2">
      <c r="A77" s="139" t="s">
        <v>75</v>
      </c>
      <c r="B77" s="140"/>
      <c r="C77" s="140"/>
      <c r="D77" s="140"/>
      <c r="E77" s="140"/>
      <c r="F77" s="140"/>
      <c r="G77" s="140"/>
      <c r="H77" s="140"/>
      <c r="I77" s="141"/>
      <c r="J77" s="6" t="s">
        <v>3</v>
      </c>
      <c r="K77" s="6" t="s">
        <v>4</v>
      </c>
      <c r="L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" customFormat="1" ht="12.75" x14ac:dyDescent="0.2">
      <c r="A78" s="6" t="s">
        <v>5</v>
      </c>
      <c r="B78" s="142" t="s">
        <v>76</v>
      </c>
      <c r="C78" s="140"/>
      <c r="D78" s="140"/>
      <c r="E78" s="140"/>
      <c r="F78" s="140"/>
      <c r="G78" s="140"/>
      <c r="H78" s="140"/>
      <c r="I78" s="141"/>
      <c r="J78" s="16">
        <v>0</v>
      </c>
      <c r="K78" s="15">
        <f>ROUND($K$27*J78,2)</f>
        <v>0</v>
      </c>
      <c r="L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" customFormat="1" ht="12.75" x14ac:dyDescent="0.2">
      <c r="A79" s="139" t="s">
        <v>77</v>
      </c>
      <c r="B79" s="140"/>
      <c r="C79" s="140"/>
      <c r="D79" s="140"/>
      <c r="E79" s="140"/>
      <c r="F79" s="140"/>
      <c r="G79" s="140"/>
      <c r="H79" s="140"/>
      <c r="I79" s="141"/>
      <c r="J79" s="17">
        <f>TRUNC(SUM(J78),4)</f>
        <v>0</v>
      </c>
      <c r="K79" s="60">
        <f>TRUNC(SUM(K78),2)</f>
        <v>0</v>
      </c>
      <c r="L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" customFormat="1" ht="12.75" x14ac:dyDescent="0.2">
      <c r="A80" s="176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2" customFormat="1" ht="12.75" x14ac:dyDescent="0.2">
      <c r="A81" s="173" t="s">
        <v>78</v>
      </c>
      <c r="B81" s="148"/>
      <c r="C81" s="148"/>
      <c r="D81" s="148"/>
      <c r="E81" s="148"/>
      <c r="F81" s="148"/>
      <c r="G81" s="148"/>
      <c r="H81" s="148"/>
      <c r="I81" s="148"/>
      <c r="J81" s="148"/>
      <c r="K81" s="149"/>
      <c r="L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3" customFormat="1" ht="12.75" x14ac:dyDescent="0.2">
      <c r="A82" s="139" t="s">
        <v>79</v>
      </c>
      <c r="B82" s="140"/>
      <c r="C82" s="140"/>
      <c r="D82" s="140"/>
      <c r="E82" s="140"/>
      <c r="F82" s="140"/>
      <c r="G82" s="140"/>
      <c r="H82" s="140"/>
      <c r="I82" s="140"/>
      <c r="J82" s="141"/>
      <c r="K82" s="6" t="s">
        <v>4</v>
      </c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3" customFormat="1" ht="13.5" customHeight="1" x14ac:dyDescent="0.2">
      <c r="A83" s="6" t="s">
        <v>80</v>
      </c>
      <c r="B83" s="142" t="s">
        <v>81</v>
      </c>
      <c r="C83" s="140"/>
      <c r="D83" s="140"/>
      <c r="E83" s="140"/>
      <c r="F83" s="140"/>
      <c r="G83" s="140"/>
      <c r="H83" s="140"/>
      <c r="I83" s="140"/>
      <c r="J83" s="141"/>
      <c r="K83" s="15">
        <f>K75</f>
        <v>181.54</v>
      </c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3" customFormat="1" ht="12.75" customHeight="1" x14ac:dyDescent="0.2">
      <c r="A84" s="6" t="s">
        <v>82</v>
      </c>
      <c r="B84" s="142" t="s">
        <v>83</v>
      </c>
      <c r="C84" s="140"/>
      <c r="D84" s="140"/>
      <c r="E84" s="140"/>
      <c r="F84" s="140"/>
      <c r="G84" s="140"/>
      <c r="H84" s="140"/>
      <c r="I84" s="140"/>
      <c r="J84" s="141"/>
      <c r="K84" s="15">
        <f>K79</f>
        <v>0</v>
      </c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3" customFormat="1" ht="12.75" x14ac:dyDescent="0.2">
      <c r="A85" s="167" t="s">
        <v>84</v>
      </c>
      <c r="B85" s="148"/>
      <c r="C85" s="148"/>
      <c r="D85" s="148"/>
      <c r="E85" s="148"/>
      <c r="F85" s="148"/>
      <c r="G85" s="148"/>
      <c r="H85" s="148"/>
      <c r="I85" s="148"/>
      <c r="J85" s="149"/>
      <c r="K85" s="62">
        <f>TRUNC(SUM(K83:K84),2)</f>
        <v>181.54</v>
      </c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3" customFormat="1" ht="12.75" x14ac:dyDescent="0.2">
      <c r="A86" s="176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3" customFormat="1" ht="12.75" x14ac:dyDescent="0.2">
      <c r="A87" s="175" t="s">
        <v>85</v>
      </c>
      <c r="B87" s="148"/>
      <c r="C87" s="148"/>
      <c r="D87" s="148"/>
      <c r="E87" s="148"/>
      <c r="F87" s="148"/>
      <c r="G87" s="148"/>
      <c r="H87" s="148"/>
      <c r="I87" s="148"/>
      <c r="J87" s="148"/>
      <c r="K87" s="149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3" customFormat="1" ht="12.75" x14ac:dyDescent="0.2">
      <c r="A88" s="6">
        <v>5</v>
      </c>
      <c r="B88" s="139" t="s">
        <v>86</v>
      </c>
      <c r="C88" s="140"/>
      <c r="D88" s="140"/>
      <c r="E88" s="140"/>
      <c r="F88" s="140"/>
      <c r="G88" s="140"/>
      <c r="H88" s="140"/>
      <c r="I88" s="141"/>
      <c r="J88" s="6"/>
      <c r="K88" s="6" t="s">
        <v>4</v>
      </c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3" customFormat="1" ht="12.75" x14ac:dyDescent="0.2">
      <c r="A89" s="6" t="s">
        <v>5</v>
      </c>
      <c r="B89" s="182" t="s">
        <v>117</v>
      </c>
      <c r="C89" s="140"/>
      <c r="D89" s="140"/>
      <c r="E89" s="140"/>
      <c r="F89" s="140"/>
      <c r="G89" s="140"/>
      <c r="H89" s="140"/>
      <c r="I89" s="141"/>
      <c r="J89" s="6" t="s">
        <v>49</v>
      </c>
      <c r="K89" s="60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3" customFormat="1" ht="12.75" customHeight="1" x14ac:dyDescent="0.2">
      <c r="A90" s="210"/>
      <c r="B90" s="204" t="s">
        <v>120</v>
      </c>
      <c r="C90" s="205"/>
      <c r="D90" s="205"/>
      <c r="E90" s="205"/>
      <c r="F90" s="205"/>
      <c r="G90" s="205"/>
      <c r="H90" s="205"/>
      <c r="I90" s="206"/>
      <c r="J90" s="207"/>
      <c r="K90" s="208">
        <v>20</v>
      </c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3" customFormat="1" ht="12.75" customHeight="1" x14ac:dyDescent="0.2">
      <c r="A91" s="210"/>
      <c r="B91" s="204" t="s">
        <v>130</v>
      </c>
      <c r="C91" s="205"/>
      <c r="D91" s="205"/>
      <c r="E91" s="205"/>
      <c r="F91" s="205"/>
      <c r="G91" s="205"/>
      <c r="H91" s="205"/>
      <c r="I91" s="206"/>
      <c r="J91" s="207"/>
      <c r="K91" s="208">
        <v>40</v>
      </c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3" customFormat="1" ht="12.75" customHeight="1" x14ac:dyDescent="0.2">
      <c r="A92" s="6"/>
      <c r="B92" s="142"/>
      <c r="C92" s="177"/>
      <c r="D92" s="177"/>
      <c r="E92" s="177"/>
      <c r="F92" s="177"/>
      <c r="G92" s="177"/>
      <c r="H92" s="177"/>
      <c r="I92" s="178"/>
      <c r="J92" s="5"/>
      <c r="K92" s="15">
        <f>ROUND(H92*F92/12,2)</f>
        <v>0</v>
      </c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3" customFormat="1" ht="12.75" customHeight="1" x14ac:dyDescent="0.2">
      <c r="A93" s="6"/>
      <c r="B93" s="142"/>
      <c r="C93" s="177"/>
      <c r="D93" s="177"/>
      <c r="E93" s="177"/>
      <c r="F93" s="177"/>
      <c r="G93" s="177"/>
      <c r="H93" s="177"/>
      <c r="I93" s="178"/>
      <c r="J93" s="5"/>
      <c r="K93" s="15">
        <f>ROUND(H93*F93/12,2)</f>
        <v>0</v>
      </c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3" customFormat="1" ht="12.75" customHeight="1" x14ac:dyDescent="0.2">
      <c r="A94" s="6"/>
      <c r="B94" s="179"/>
      <c r="C94" s="180"/>
      <c r="D94" s="180"/>
      <c r="E94" s="180"/>
      <c r="F94" s="180"/>
      <c r="G94" s="180"/>
      <c r="H94" s="180"/>
      <c r="I94" s="181"/>
      <c r="J94" s="5"/>
      <c r="K94" s="15">
        <f>ROUND(H94*F94/12,2)</f>
        <v>0</v>
      </c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3" customFormat="1" ht="12.75" x14ac:dyDescent="0.2">
      <c r="A95" s="167" t="s">
        <v>87</v>
      </c>
      <c r="B95" s="148"/>
      <c r="C95" s="148"/>
      <c r="D95" s="148"/>
      <c r="E95" s="148"/>
      <c r="F95" s="148"/>
      <c r="G95" s="148"/>
      <c r="H95" s="148"/>
      <c r="I95" s="149"/>
      <c r="J95" s="44" t="s">
        <v>49</v>
      </c>
      <c r="K95" s="62">
        <f>ROUND(SUM(K90:K94),2)</f>
        <v>60</v>
      </c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3" customFormat="1" ht="12.75" x14ac:dyDescent="0.2">
      <c r="A96" s="176"/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2.75" x14ac:dyDescent="0.2">
      <c r="A97" s="175" t="s">
        <v>113</v>
      </c>
      <c r="B97" s="148"/>
      <c r="C97" s="148"/>
      <c r="D97" s="148"/>
      <c r="E97" s="148"/>
      <c r="F97" s="148"/>
      <c r="G97" s="148"/>
      <c r="H97" s="148"/>
      <c r="I97" s="148"/>
      <c r="J97" s="148"/>
      <c r="K97" s="149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6">
        <v>6</v>
      </c>
      <c r="B98" s="139" t="s">
        <v>88</v>
      </c>
      <c r="C98" s="140"/>
      <c r="D98" s="140"/>
      <c r="E98" s="140"/>
      <c r="F98" s="140"/>
      <c r="G98" s="140"/>
      <c r="H98" s="140"/>
      <c r="I98" s="141"/>
      <c r="J98" s="6" t="s">
        <v>3</v>
      </c>
      <c r="K98" s="6" t="s">
        <v>4</v>
      </c>
    </row>
    <row r="99" spans="1:26" ht="12.75" x14ac:dyDescent="0.2">
      <c r="A99" s="6" t="s">
        <v>5</v>
      </c>
      <c r="B99" s="142" t="s">
        <v>89</v>
      </c>
      <c r="C99" s="140"/>
      <c r="D99" s="140"/>
      <c r="E99" s="140"/>
      <c r="F99" s="140"/>
      <c r="G99" s="140"/>
      <c r="H99" s="140"/>
      <c r="I99" s="141"/>
      <c r="J99" s="90"/>
      <c r="K99" s="15">
        <f>ROUND(J99*K114,2)</f>
        <v>0</v>
      </c>
    </row>
    <row r="100" spans="1:26" ht="12.75" x14ac:dyDescent="0.2">
      <c r="A100" s="6" t="s">
        <v>7</v>
      </c>
      <c r="B100" s="142" t="s">
        <v>98</v>
      </c>
      <c r="C100" s="140"/>
      <c r="D100" s="140"/>
      <c r="E100" s="140"/>
      <c r="F100" s="140"/>
      <c r="G100" s="140"/>
      <c r="H100" s="140"/>
      <c r="I100" s="141"/>
      <c r="J100" s="90"/>
      <c r="K100" s="15">
        <f>ROUND(J100*(K99+K114),2)</f>
        <v>0</v>
      </c>
    </row>
    <row r="101" spans="1:26" ht="12.75" x14ac:dyDescent="0.2">
      <c r="A101" s="6" t="s">
        <v>10</v>
      </c>
      <c r="B101" s="191" t="s">
        <v>90</v>
      </c>
      <c r="C101" s="140"/>
      <c r="D101" s="140"/>
      <c r="E101" s="140"/>
      <c r="F101" s="140"/>
      <c r="G101" s="140"/>
      <c r="H101" s="140"/>
      <c r="I101" s="141"/>
      <c r="J101" s="16"/>
      <c r="K101" s="15"/>
    </row>
    <row r="102" spans="1:26" ht="12.75" x14ac:dyDescent="0.2">
      <c r="A102" s="6"/>
      <c r="B102" s="142" t="s">
        <v>91</v>
      </c>
      <c r="C102" s="140"/>
      <c r="D102" s="140"/>
      <c r="E102" s="140"/>
      <c r="F102" s="140"/>
      <c r="G102" s="140"/>
      <c r="H102" s="140"/>
      <c r="I102" s="141"/>
      <c r="J102" s="14">
        <v>1.6500000000000001E-2</v>
      </c>
      <c r="K102" s="15">
        <f>((K$99+K$100+K$114)*J102)/(100%-J$102)</f>
        <v>62.184783934926287</v>
      </c>
      <c r="L102" s="13"/>
    </row>
    <row r="103" spans="1:26" ht="12.75" x14ac:dyDescent="0.2">
      <c r="A103" s="6"/>
      <c r="B103" s="192" t="s">
        <v>92</v>
      </c>
      <c r="C103" s="193"/>
      <c r="D103" s="193"/>
      <c r="E103" s="193"/>
      <c r="F103" s="193"/>
      <c r="G103" s="193"/>
      <c r="H103" s="193"/>
      <c r="I103" s="194"/>
      <c r="J103" s="12">
        <v>7.5999999999999998E-2</v>
      </c>
      <c r="K103" s="15">
        <f>((K$99+K$100+K$114)*J103)/(100%-J103)</f>
        <v>304.87103896103901</v>
      </c>
    </row>
    <row r="104" spans="1:26" ht="12.75" x14ac:dyDescent="0.2">
      <c r="A104" s="11"/>
      <c r="B104" s="187" t="s">
        <v>123</v>
      </c>
      <c r="C104" s="187"/>
      <c r="D104" s="188" t="s">
        <v>97</v>
      </c>
      <c r="E104" s="189"/>
      <c r="F104" s="189"/>
      <c r="G104" s="189"/>
      <c r="H104" s="190"/>
      <c r="I104" s="10">
        <f>ROUND(K59+K113+K99+K100,2)</f>
        <v>847.5</v>
      </c>
      <c r="J104" s="9">
        <v>0.05</v>
      </c>
      <c r="K104" s="60">
        <f>ROUND(J104*I104,2)</f>
        <v>42.38</v>
      </c>
    </row>
    <row r="105" spans="1:26" ht="12.75" x14ac:dyDescent="0.2">
      <c r="A105" s="167" t="s">
        <v>93</v>
      </c>
      <c r="B105" s="137"/>
      <c r="C105" s="137"/>
      <c r="D105" s="137"/>
      <c r="E105" s="137"/>
      <c r="F105" s="137"/>
      <c r="G105" s="137"/>
      <c r="H105" s="137"/>
      <c r="I105" s="138"/>
      <c r="J105" s="45">
        <f>SUM(J99:J104)</f>
        <v>0.14250000000000002</v>
      </c>
      <c r="K105" s="62">
        <f>ROUND(SUM(K99:K104),2)</f>
        <v>409.44</v>
      </c>
    </row>
    <row r="106" spans="1:26" ht="12.75" x14ac:dyDescent="0.2">
      <c r="A106" s="8"/>
      <c r="B106" s="180"/>
      <c r="C106" s="172"/>
      <c r="D106" s="172"/>
      <c r="E106" s="172"/>
      <c r="F106" s="172"/>
      <c r="G106" s="172"/>
      <c r="H106" s="172"/>
      <c r="I106" s="172"/>
      <c r="J106" s="172"/>
      <c r="K106" s="172"/>
    </row>
    <row r="107" spans="1:26" ht="12.75" x14ac:dyDescent="0.2">
      <c r="A107" s="173" t="s">
        <v>114</v>
      </c>
      <c r="B107" s="148"/>
      <c r="C107" s="148"/>
      <c r="D107" s="148"/>
      <c r="E107" s="148"/>
      <c r="F107" s="148"/>
      <c r="G107" s="148"/>
      <c r="H107" s="148"/>
      <c r="I107" s="148"/>
      <c r="J107" s="148"/>
      <c r="K107" s="149"/>
      <c r="M107" s="7"/>
    </row>
    <row r="108" spans="1:26" ht="12.75" x14ac:dyDescent="0.2">
      <c r="A108" s="139" t="s">
        <v>94</v>
      </c>
      <c r="B108" s="140"/>
      <c r="C108" s="140"/>
      <c r="D108" s="140"/>
      <c r="E108" s="140"/>
      <c r="F108" s="140"/>
      <c r="G108" s="140"/>
      <c r="H108" s="140"/>
      <c r="I108" s="140"/>
      <c r="J108" s="141"/>
      <c r="K108" s="6" t="s">
        <v>4</v>
      </c>
    </row>
    <row r="109" spans="1:26" ht="12.75" x14ac:dyDescent="0.2">
      <c r="A109" s="5" t="s">
        <v>5</v>
      </c>
      <c r="B109" s="142" t="str">
        <f>A18</f>
        <v>MÓDULO 1 - COMPOSIÇÃO DA REMUNERAÇÃO</v>
      </c>
      <c r="C109" s="140"/>
      <c r="D109" s="140"/>
      <c r="E109" s="140"/>
      <c r="F109" s="140"/>
      <c r="G109" s="140"/>
      <c r="H109" s="140"/>
      <c r="I109" s="140"/>
      <c r="J109" s="141"/>
      <c r="K109" s="63">
        <f>K27</f>
        <v>1725.64</v>
      </c>
    </row>
    <row r="110" spans="1:26" ht="12.75" x14ac:dyDescent="0.2">
      <c r="A110" s="5" t="s">
        <v>7</v>
      </c>
      <c r="B110" s="142" t="str">
        <f>A29</f>
        <v>MÓDULO 2 – ENCARGOS E BENEFÍCIOS ANUAIS, MENSAIS E DIÁRIOS</v>
      </c>
      <c r="C110" s="140"/>
      <c r="D110" s="140"/>
      <c r="E110" s="140"/>
      <c r="F110" s="140"/>
      <c r="G110" s="140"/>
      <c r="H110" s="140"/>
      <c r="I110" s="140"/>
      <c r="J110" s="141"/>
      <c r="K110" s="63">
        <f>K60</f>
        <v>1684.8</v>
      </c>
    </row>
    <row r="111" spans="1:26" ht="12.75" x14ac:dyDescent="0.2">
      <c r="A111" s="5" t="s">
        <v>10</v>
      </c>
      <c r="B111" s="142" t="str">
        <f>A62</f>
        <v>MÓDULO 3 – PROVISÃO PARA RESCISÃO</v>
      </c>
      <c r="C111" s="140"/>
      <c r="D111" s="140"/>
      <c r="E111" s="140"/>
      <c r="F111" s="140"/>
      <c r="G111" s="140"/>
      <c r="H111" s="140"/>
      <c r="I111" s="140"/>
      <c r="J111" s="141"/>
      <c r="K111" s="63">
        <f>K69</f>
        <v>54.61</v>
      </c>
      <c r="M111" s="7"/>
    </row>
    <row r="112" spans="1:26" ht="12.75" x14ac:dyDescent="0.2">
      <c r="A112" s="5" t="s">
        <v>14</v>
      </c>
      <c r="B112" s="142" t="str">
        <f>A71</f>
        <v>MÓDULO 4 – CUSTO DE REPOSIÇÃO DO PROFISSIONAL AUSENTE</v>
      </c>
      <c r="C112" s="140"/>
      <c r="D112" s="140"/>
      <c r="E112" s="140"/>
      <c r="F112" s="140"/>
      <c r="G112" s="140"/>
      <c r="H112" s="140"/>
      <c r="I112" s="140"/>
      <c r="J112" s="141"/>
      <c r="K112" s="63">
        <f>K85</f>
        <v>181.54</v>
      </c>
      <c r="M112" s="7"/>
    </row>
    <row r="113" spans="1:26" ht="12.75" x14ac:dyDescent="0.2">
      <c r="A113" s="5" t="s">
        <v>20</v>
      </c>
      <c r="B113" s="142" t="str">
        <f>A87</f>
        <v>MÓDULO 5 – INSUMOS DIVERSOS</v>
      </c>
      <c r="C113" s="140"/>
      <c r="D113" s="140"/>
      <c r="E113" s="140"/>
      <c r="F113" s="140"/>
      <c r="G113" s="140"/>
      <c r="H113" s="140"/>
      <c r="I113" s="140"/>
      <c r="J113" s="141"/>
      <c r="K113" s="63">
        <f>K95</f>
        <v>60</v>
      </c>
    </row>
    <row r="114" spans="1:26" s="3" customFormat="1" ht="12.75" x14ac:dyDescent="0.2">
      <c r="A114" s="6"/>
      <c r="B114" s="139" t="s">
        <v>95</v>
      </c>
      <c r="C114" s="140"/>
      <c r="D114" s="140"/>
      <c r="E114" s="140"/>
      <c r="F114" s="140"/>
      <c r="G114" s="140"/>
      <c r="H114" s="140"/>
      <c r="I114" s="140"/>
      <c r="J114" s="141"/>
      <c r="K114" s="64">
        <f>TRUNC(SUM(K109:K113),2)</f>
        <v>3706.59</v>
      </c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3" customFormat="1" ht="12.75" x14ac:dyDescent="0.2">
      <c r="A115" s="5" t="s">
        <v>23</v>
      </c>
      <c r="B115" s="142" t="str">
        <f>A97</f>
        <v>MÓDULO 6 – CUSTOS INDIRETOS, TRIBUTOS E LUCRO (CITL)</v>
      </c>
      <c r="C115" s="140"/>
      <c r="D115" s="140"/>
      <c r="E115" s="140"/>
      <c r="F115" s="140"/>
      <c r="G115" s="140"/>
      <c r="H115" s="140"/>
      <c r="I115" s="140"/>
      <c r="J115" s="141"/>
      <c r="K115" s="63">
        <f>K105</f>
        <v>409.44</v>
      </c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3" customFormat="1" ht="12.75" x14ac:dyDescent="0.2">
      <c r="A116" s="167" t="s">
        <v>115</v>
      </c>
      <c r="B116" s="148"/>
      <c r="C116" s="148"/>
      <c r="D116" s="148"/>
      <c r="E116" s="148"/>
      <c r="F116" s="148"/>
      <c r="G116" s="148"/>
      <c r="H116" s="148"/>
      <c r="I116" s="148"/>
      <c r="J116" s="149"/>
      <c r="K116" s="61">
        <f>TRUNC(SUM(K114:K115),2)</f>
        <v>4116.03</v>
      </c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3" customFormat="1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5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3" customFormat="1" ht="12.75" x14ac:dyDescent="0.2">
      <c r="A118" s="183" t="s">
        <v>116</v>
      </c>
      <c r="B118" s="184"/>
      <c r="C118" s="184"/>
      <c r="D118" s="184"/>
      <c r="E118" s="184"/>
      <c r="F118" s="184"/>
      <c r="G118" s="184"/>
      <c r="H118" s="184"/>
      <c r="I118" s="184"/>
      <c r="J118" s="185"/>
      <c r="K118" s="66">
        <f>K116*H7</f>
        <v>16464.12</v>
      </c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3" customFormat="1" ht="12.75" x14ac:dyDescent="0.2">
      <c r="A119" s="186" t="s">
        <v>134</v>
      </c>
      <c r="B119" s="186"/>
      <c r="C119" s="186"/>
      <c r="D119" s="186"/>
      <c r="E119" s="186"/>
      <c r="F119" s="186"/>
      <c r="G119" s="186"/>
      <c r="H119" s="186"/>
      <c r="I119" s="186"/>
      <c r="J119" s="186"/>
      <c r="K119" s="67">
        <f>K118*12</f>
        <v>197569.44</v>
      </c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3" customFormat="1" ht="12.75" x14ac:dyDescent="0.2">
      <c r="A120" s="1"/>
      <c r="B120" s="1"/>
      <c r="C120" s="1"/>
      <c r="D120" s="1"/>
      <c r="E120" s="1"/>
      <c r="F120" s="1"/>
      <c r="G120" s="1"/>
      <c r="H120" s="1"/>
      <c r="I120" s="4" t="s">
        <v>96</v>
      </c>
      <c r="J120" s="1"/>
      <c r="K120" s="68">
        <f>K116/K20</f>
        <v>2.5666853741496598</v>
      </c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3" customFormat="1" ht="13.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8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3" customFormat="1" ht="13.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8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3" customFormat="1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8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3" customFormat="1" ht="13.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8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3" customFormat="1" ht="13.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8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3" customFormat="1" ht="13.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8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3" customFormat="1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8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3" customFormat="1" ht="13.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8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3" customFormat="1" ht="13.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8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s="3" customFormat="1" ht="13.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8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15" customHeight="1" x14ac:dyDescent="0.2"/>
    <row r="132" spans="1:26" ht="13.15" customHeight="1" x14ac:dyDescent="0.2"/>
    <row r="133" spans="1:26" ht="13.15" customHeight="1" x14ac:dyDescent="0.2"/>
    <row r="134" spans="1:26" ht="13.15" customHeight="1" x14ac:dyDescent="0.2"/>
    <row r="135" spans="1:26" ht="13.15" customHeight="1" x14ac:dyDescent="0.2"/>
    <row r="136" spans="1:26" ht="13.15" customHeight="1" x14ac:dyDescent="0.2"/>
    <row r="137" spans="1:26" ht="13.15" customHeight="1" x14ac:dyDescent="0.2"/>
    <row r="138" spans="1:26" ht="13.15" customHeight="1" x14ac:dyDescent="0.2"/>
    <row r="139" spans="1:26" ht="13.15" customHeight="1" x14ac:dyDescent="0.2"/>
    <row r="140" spans="1:26" ht="12.75" x14ac:dyDescent="0.2"/>
    <row r="141" spans="1:26" ht="13.9" customHeight="1" x14ac:dyDescent="0.2"/>
    <row r="142" spans="1:26" ht="13.15" customHeight="1" x14ac:dyDescent="0.2"/>
    <row r="143" spans="1:26" ht="12.75" x14ac:dyDescent="0.2"/>
    <row r="144" spans="1:26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</sheetData>
  <mergeCells count="127">
    <mergeCell ref="B113:J113"/>
    <mergeCell ref="B114:J114"/>
    <mergeCell ref="B115:J115"/>
    <mergeCell ref="A116:J116"/>
    <mergeCell ref="A118:J118"/>
    <mergeCell ref="A119:J119"/>
    <mergeCell ref="A107:K107"/>
    <mergeCell ref="A108:J108"/>
    <mergeCell ref="B109:J109"/>
    <mergeCell ref="B110:J110"/>
    <mergeCell ref="B111:J111"/>
    <mergeCell ref="B112:J112"/>
    <mergeCell ref="B102:I102"/>
    <mergeCell ref="B103:I103"/>
    <mergeCell ref="B104:C104"/>
    <mergeCell ref="D104:H104"/>
    <mergeCell ref="A105:I105"/>
    <mergeCell ref="B106:K106"/>
    <mergeCell ref="A96:K96"/>
    <mergeCell ref="A97:K97"/>
    <mergeCell ref="B98:I98"/>
    <mergeCell ref="B99:I99"/>
    <mergeCell ref="B100:I100"/>
    <mergeCell ref="B101:I101"/>
    <mergeCell ref="B90:I90"/>
    <mergeCell ref="B91:I91"/>
    <mergeCell ref="B92:I92"/>
    <mergeCell ref="B93:I93"/>
    <mergeCell ref="B94:I94"/>
    <mergeCell ref="A95:I95"/>
    <mergeCell ref="B84:J84"/>
    <mergeCell ref="A85:J85"/>
    <mergeCell ref="A86:K86"/>
    <mergeCell ref="A87:K87"/>
    <mergeCell ref="B88:I88"/>
    <mergeCell ref="B89:I89"/>
    <mergeCell ref="B78:I78"/>
    <mergeCell ref="A79:I79"/>
    <mergeCell ref="A80:K80"/>
    <mergeCell ref="A81:K81"/>
    <mergeCell ref="A82:J82"/>
    <mergeCell ref="B83:J83"/>
    <mergeCell ref="A72:I72"/>
    <mergeCell ref="B73:I73"/>
    <mergeCell ref="B74:I74"/>
    <mergeCell ref="A75:I75"/>
    <mergeCell ref="A76:K76"/>
    <mergeCell ref="A77:I77"/>
    <mergeCell ref="B66:I66"/>
    <mergeCell ref="B67:I67"/>
    <mergeCell ref="B68:I68"/>
    <mergeCell ref="A69:I69"/>
    <mergeCell ref="A70:K70"/>
    <mergeCell ref="A71:K71"/>
    <mergeCell ref="A60:J60"/>
    <mergeCell ref="A61:K61"/>
    <mergeCell ref="A62:K62"/>
    <mergeCell ref="B63:I63"/>
    <mergeCell ref="B64:I64"/>
    <mergeCell ref="B65:I65"/>
    <mergeCell ref="A54:K54"/>
    <mergeCell ref="A55:K55"/>
    <mergeCell ref="A56:J56"/>
    <mergeCell ref="B57:J57"/>
    <mergeCell ref="B58:J58"/>
    <mergeCell ref="B59:J59"/>
    <mergeCell ref="C49:D49"/>
    <mergeCell ref="G49:H49"/>
    <mergeCell ref="B50:I50"/>
    <mergeCell ref="B51:I51"/>
    <mergeCell ref="B52:I52"/>
    <mergeCell ref="A53:J53"/>
    <mergeCell ref="B42:I42"/>
    <mergeCell ref="B43:I43"/>
    <mergeCell ref="B44:I44"/>
    <mergeCell ref="A45:I45"/>
    <mergeCell ref="A46:K46"/>
    <mergeCell ref="A47:I47"/>
    <mergeCell ref="A35:I35"/>
    <mergeCell ref="B36:I36"/>
    <mergeCell ref="B37:I37"/>
    <mergeCell ref="B38:I38"/>
    <mergeCell ref="B40:I40"/>
    <mergeCell ref="B41:I41"/>
    <mergeCell ref="A29:K29"/>
    <mergeCell ref="A30:I30"/>
    <mergeCell ref="B31:I31"/>
    <mergeCell ref="B32:I32"/>
    <mergeCell ref="A33:I33"/>
    <mergeCell ref="A34:K34"/>
    <mergeCell ref="C23:E23"/>
    <mergeCell ref="G23:I23"/>
    <mergeCell ref="C25:I25"/>
    <mergeCell ref="B26:I26"/>
    <mergeCell ref="A27:J27"/>
    <mergeCell ref="A28:K28"/>
    <mergeCell ref="A17:K17"/>
    <mergeCell ref="A18:K18"/>
    <mergeCell ref="B19:I19"/>
    <mergeCell ref="B20:I20"/>
    <mergeCell ref="C22:I22"/>
    <mergeCell ref="A14:G14"/>
    <mergeCell ref="H14:K14"/>
    <mergeCell ref="A15:G15"/>
    <mergeCell ref="H15:K15"/>
    <mergeCell ref="A16:G16"/>
    <mergeCell ref="H16:K16"/>
    <mergeCell ref="A12:F12"/>
    <mergeCell ref="H12:K12"/>
    <mergeCell ref="A13:E13"/>
    <mergeCell ref="H13:K13"/>
    <mergeCell ref="A6:G6"/>
    <mergeCell ref="H6:K6"/>
    <mergeCell ref="A7:G7"/>
    <mergeCell ref="A8:G8"/>
    <mergeCell ref="H8:K8"/>
    <mergeCell ref="A9:G9"/>
    <mergeCell ref="H9:K9"/>
    <mergeCell ref="A1:K1"/>
    <mergeCell ref="A2:B2"/>
    <mergeCell ref="C2:K2"/>
    <mergeCell ref="A3:K3"/>
    <mergeCell ref="A4:K4"/>
    <mergeCell ref="A5:G5"/>
    <mergeCell ref="H5:K5"/>
    <mergeCell ref="A10:K10"/>
    <mergeCell ref="A11:K11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1" manualBreakCount="1">
    <brk id="10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718"/>
  <sheetViews>
    <sheetView view="pageBreakPreview" topLeftCell="A79" zoomScale="90" zoomScaleNormal="55" zoomScaleSheetLayoutView="90" workbookViewId="0">
      <selection activeCell="A90" sqref="A90:K91"/>
    </sheetView>
  </sheetViews>
  <sheetFormatPr defaultColWidth="14.42578125" defaultRowHeight="15" customHeight="1" x14ac:dyDescent="0.2"/>
  <cols>
    <col min="1" max="1" width="4.5703125" style="1" customWidth="1"/>
    <col min="2" max="2" width="56.85546875" style="1" customWidth="1"/>
    <col min="3" max="3" width="6.7109375" style="1" customWidth="1"/>
    <col min="4" max="4" width="6.140625" style="1" customWidth="1"/>
    <col min="5" max="5" width="16.85546875" style="1" customWidth="1"/>
    <col min="6" max="6" width="16.28515625" style="1" customWidth="1"/>
    <col min="7" max="7" width="20.5703125" style="1" customWidth="1"/>
    <col min="8" max="8" width="4.7109375" style="1" customWidth="1"/>
    <col min="9" max="9" width="26.28515625" style="1" customWidth="1"/>
    <col min="10" max="10" width="9.28515625" style="1" customWidth="1"/>
    <col min="11" max="11" width="13.85546875" style="8" customWidth="1"/>
    <col min="12" max="12" width="27.42578125" style="3" customWidth="1"/>
    <col min="13" max="13" width="15.85546875" style="2" bestFit="1" customWidth="1"/>
    <col min="14" max="14" width="15.85546875" style="1" customWidth="1"/>
    <col min="15" max="15" width="9.5703125" style="1" customWidth="1"/>
    <col min="16" max="26" width="8.7109375" style="1" customWidth="1"/>
    <col min="27" max="16384" width="14.42578125" style="1"/>
  </cols>
  <sheetData>
    <row r="1" spans="1:12" ht="18" x14ac:dyDescent="0.2">
      <c r="A1" s="102" t="s">
        <v>127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 ht="18.75" customHeight="1" x14ac:dyDescent="0.2">
      <c r="A2" s="103" t="s">
        <v>0</v>
      </c>
      <c r="B2" s="104"/>
      <c r="C2" s="103" t="s">
        <v>133</v>
      </c>
      <c r="D2" s="105"/>
      <c r="E2" s="105"/>
      <c r="F2" s="105"/>
      <c r="G2" s="105"/>
      <c r="H2" s="105"/>
      <c r="I2" s="105"/>
      <c r="J2" s="105"/>
      <c r="K2" s="104"/>
    </row>
    <row r="3" spans="1:12" x14ac:dyDescent="0.2">
      <c r="A3" s="106" t="s">
        <v>131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2" ht="12.75" x14ac:dyDescent="0.2">
      <c r="A4" s="109" t="s">
        <v>100</v>
      </c>
      <c r="B4" s="110"/>
      <c r="C4" s="110"/>
      <c r="D4" s="110"/>
      <c r="E4" s="110"/>
      <c r="F4" s="110"/>
      <c r="G4" s="110"/>
      <c r="H4" s="111"/>
      <c r="I4" s="111"/>
      <c r="J4" s="111"/>
      <c r="K4" s="112"/>
    </row>
    <row r="5" spans="1:12" ht="12.75" x14ac:dyDescent="0.2">
      <c r="A5" s="113" t="s">
        <v>101</v>
      </c>
      <c r="B5" s="113"/>
      <c r="C5" s="113"/>
      <c r="D5" s="113"/>
      <c r="E5" s="113"/>
      <c r="F5" s="113"/>
      <c r="G5" s="113"/>
      <c r="H5" s="114" t="s">
        <v>160</v>
      </c>
      <c r="I5" s="115"/>
      <c r="J5" s="115"/>
      <c r="K5" s="116"/>
    </row>
    <row r="6" spans="1:12" ht="12.75" x14ac:dyDescent="0.2">
      <c r="A6" s="113" t="s">
        <v>102</v>
      </c>
      <c r="B6" s="113"/>
      <c r="C6" s="113"/>
      <c r="D6" s="113"/>
      <c r="E6" s="113"/>
      <c r="F6" s="113"/>
      <c r="G6" s="113"/>
      <c r="H6" s="114" t="s">
        <v>129</v>
      </c>
      <c r="I6" s="115"/>
      <c r="J6" s="115"/>
      <c r="K6" s="116"/>
    </row>
    <row r="7" spans="1:12" ht="12.75" x14ac:dyDescent="0.2">
      <c r="A7" s="113" t="s">
        <v>103</v>
      </c>
      <c r="B7" s="113"/>
      <c r="C7" s="113"/>
      <c r="D7" s="113"/>
      <c r="E7" s="113"/>
      <c r="F7" s="113"/>
      <c r="G7" s="113"/>
      <c r="H7" s="50">
        <v>4</v>
      </c>
      <c r="I7" s="49"/>
      <c r="J7" s="49"/>
      <c r="K7" s="55"/>
    </row>
    <row r="8" spans="1:12" ht="12.75" x14ac:dyDescent="0.2">
      <c r="A8" s="129" t="s">
        <v>104</v>
      </c>
      <c r="B8" s="129"/>
      <c r="C8" s="129"/>
      <c r="D8" s="129"/>
      <c r="E8" s="129"/>
      <c r="F8" s="129"/>
      <c r="G8" s="129"/>
      <c r="H8" s="130">
        <v>12</v>
      </c>
      <c r="I8" s="131"/>
      <c r="J8" s="131"/>
      <c r="K8" s="132"/>
    </row>
    <row r="9" spans="1:12" ht="12.75" x14ac:dyDescent="0.2">
      <c r="A9" s="123" t="s">
        <v>105</v>
      </c>
      <c r="B9" s="124"/>
      <c r="C9" s="124"/>
      <c r="D9" s="124"/>
      <c r="E9" s="124"/>
      <c r="F9" s="124"/>
      <c r="G9" s="133"/>
      <c r="H9" s="134" t="s">
        <v>106</v>
      </c>
      <c r="I9" s="134"/>
      <c r="J9" s="134"/>
      <c r="K9" s="134"/>
    </row>
    <row r="10" spans="1:12" ht="12.75" x14ac:dyDescent="0.2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2" ht="12.75" x14ac:dyDescent="0.2">
      <c r="A11" s="120" t="s">
        <v>107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2" ht="26.25" customHeight="1" x14ac:dyDescent="0.2">
      <c r="A12" s="123" t="s">
        <v>126</v>
      </c>
      <c r="B12" s="124"/>
      <c r="C12" s="124"/>
      <c r="D12" s="124"/>
      <c r="E12" s="124"/>
      <c r="F12" s="124"/>
      <c r="G12" s="39">
        <v>220</v>
      </c>
      <c r="H12" s="125">
        <v>1764</v>
      </c>
      <c r="I12" s="125"/>
      <c r="J12" s="125"/>
      <c r="K12" s="125"/>
      <c r="L12" s="37"/>
    </row>
    <row r="13" spans="1:12" ht="15.75" customHeight="1" x14ac:dyDescent="0.2">
      <c r="A13" s="123" t="s">
        <v>132</v>
      </c>
      <c r="B13" s="124"/>
      <c r="C13" s="124"/>
      <c r="D13" s="124"/>
      <c r="E13" s="124"/>
      <c r="F13" s="54">
        <v>15.20833</v>
      </c>
      <c r="G13" s="46">
        <v>12</v>
      </c>
      <c r="H13" s="126">
        <v>200</v>
      </c>
      <c r="I13" s="127"/>
      <c r="J13" s="127"/>
      <c r="K13" s="128"/>
      <c r="L13" s="37"/>
    </row>
    <row r="14" spans="1:12" ht="13.15" customHeight="1" x14ac:dyDescent="0.2">
      <c r="A14" s="123" t="s">
        <v>108</v>
      </c>
      <c r="B14" s="124"/>
      <c r="C14" s="124"/>
      <c r="D14" s="124"/>
      <c r="E14" s="124"/>
      <c r="F14" s="124"/>
      <c r="G14" s="133"/>
      <c r="H14" s="195" t="s">
        <v>128</v>
      </c>
      <c r="I14" s="195"/>
      <c r="J14" s="195"/>
      <c r="K14" s="195"/>
    </row>
    <row r="15" spans="1:12" ht="12.75" x14ac:dyDescent="0.2">
      <c r="A15" s="123" t="s">
        <v>109</v>
      </c>
      <c r="B15" s="124"/>
      <c r="C15" s="124"/>
      <c r="D15" s="124"/>
      <c r="E15" s="124"/>
      <c r="F15" s="124"/>
      <c r="G15" s="133"/>
      <c r="H15" s="145">
        <v>45689</v>
      </c>
      <c r="I15" s="134"/>
      <c r="J15" s="134"/>
      <c r="K15" s="134"/>
    </row>
    <row r="16" spans="1:12" ht="13.15" customHeight="1" x14ac:dyDescent="0.2">
      <c r="A16" s="123" t="s">
        <v>110</v>
      </c>
      <c r="B16" s="124"/>
      <c r="C16" s="124"/>
      <c r="D16" s="124"/>
      <c r="E16" s="124"/>
      <c r="F16" s="124"/>
      <c r="G16" s="133"/>
      <c r="H16" s="146" t="s">
        <v>118</v>
      </c>
      <c r="I16" s="146"/>
      <c r="J16" s="146"/>
      <c r="K16" s="146"/>
    </row>
    <row r="17" spans="1:26" ht="12.75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  <row r="18" spans="1:26" ht="12.75" x14ac:dyDescent="0.2">
      <c r="A18" s="136" t="s">
        <v>1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8"/>
    </row>
    <row r="19" spans="1:26" ht="12.75" x14ac:dyDescent="0.2">
      <c r="A19" s="6">
        <v>1</v>
      </c>
      <c r="B19" s="139" t="s">
        <v>2</v>
      </c>
      <c r="C19" s="140"/>
      <c r="D19" s="140"/>
      <c r="E19" s="140"/>
      <c r="F19" s="140"/>
      <c r="G19" s="140"/>
      <c r="H19" s="140"/>
      <c r="I19" s="141"/>
      <c r="J19" s="6" t="s">
        <v>3</v>
      </c>
      <c r="K19" s="6" t="s">
        <v>4</v>
      </c>
    </row>
    <row r="20" spans="1:26" s="2" customFormat="1" ht="12.75" x14ac:dyDescent="0.2">
      <c r="A20" s="6" t="s">
        <v>5</v>
      </c>
      <c r="B20" s="142" t="s">
        <v>6</v>
      </c>
      <c r="C20" s="140"/>
      <c r="D20" s="140"/>
      <c r="E20" s="140"/>
      <c r="F20" s="140"/>
      <c r="G20" s="140"/>
      <c r="H20" s="140"/>
      <c r="I20" s="141"/>
      <c r="J20" s="19"/>
      <c r="K20" s="56">
        <f>H12</f>
        <v>1764</v>
      </c>
      <c r="L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" customFormat="1" ht="12.75" customHeight="1" x14ac:dyDescent="0.2">
      <c r="A21" s="6" t="s">
        <v>7</v>
      </c>
      <c r="B21" s="40" t="s">
        <v>142</v>
      </c>
      <c r="C21" s="41"/>
      <c r="D21" s="41"/>
      <c r="E21" s="41"/>
      <c r="F21" s="41"/>
      <c r="G21" s="41"/>
      <c r="H21" s="41"/>
      <c r="I21" s="48"/>
      <c r="J21" s="47"/>
      <c r="K21" s="57">
        <v>122</v>
      </c>
      <c r="L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" customFormat="1" ht="12.75" x14ac:dyDescent="0.2">
      <c r="A22" s="6" t="s">
        <v>10</v>
      </c>
      <c r="B22" s="22" t="s">
        <v>8</v>
      </c>
      <c r="C22" s="143" t="s">
        <v>9</v>
      </c>
      <c r="D22" s="140"/>
      <c r="E22" s="140"/>
      <c r="F22" s="140"/>
      <c r="G22" s="140"/>
      <c r="H22" s="140"/>
      <c r="I22" s="141"/>
      <c r="J22" s="35">
        <v>0</v>
      </c>
      <c r="K22" s="15">
        <f>ROUND(K20*J22,2)</f>
        <v>0</v>
      </c>
      <c r="L22" s="2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" customFormat="1" ht="12.75" x14ac:dyDescent="0.2">
      <c r="A23" s="6" t="s">
        <v>14</v>
      </c>
      <c r="B23" s="22" t="s">
        <v>11</v>
      </c>
      <c r="C23" s="143" t="s">
        <v>12</v>
      </c>
      <c r="D23" s="140"/>
      <c r="E23" s="141"/>
      <c r="F23" s="36">
        <v>0</v>
      </c>
      <c r="G23" s="143" t="s">
        <v>13</v>
      </c>
      <c r="H23" s="140"/>
      <c r="I23" s="141"/>
      <c r="J23" s="38">
        <v>0.2</v>
      </c>
      <c r="K23" s="15">
        <f>J23*F23</f>
        <v>0</v>
      </c>
      <c r="L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" customFormat="1" ht="12.75" x14ac:dyDescent="0.2">
      <c r="A24" s="6" t="s">
        <v>20</v>
      </c>
      <c r="B24" s="19" t="s">
        <v>15</v>
      </c>
      <c r="C24" s="34" t="s">
        <v>16</v>
      </c>
      <c r="D24" s="34">
        <v>200</v>
      </c>
      <c r="E24" s="34" t="s">
        <v>17</v>
      </c>
      <c r="F24" s="34">
        <v>7</v>
      </c>
      <c r="G24" s="3" t="s">
        <v>18</v>
      </c>
      <c r="H24" s="33">
        <v>15</v>
      </c>
      <c r="I24" s="32" t="s">
        <v>19</v>
      </c>
      <c r="J24" s="16">
        <v>0.2</v>
      </c>
      <c r="K24" s="15">
        <f>ROUND((K20+K26)/D24*F24*H24*J24,2)</f>
        <v>185.22</v>
      </c>
      <c r="L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" customFormat="1" ht="12.75" x14ac:dyDescent="0.2">
      <c r="A25" s="6" t="s">
        <v>23</v>
      </c>
      <c r="B25" s="22" t="s">
        <v>21</v>
      </c>
      <c r="C25" s="158" t="s">
        <v>22</v>
      </c>
      <c r="D25" s="140"/>
      <c r="E25" s="140"/>
      <c r="F25" s="140"/>
      <c r="G25" s="140"/>
      <c r="H25" s="140"/>
      <c r="I25" s="141"/>
      <c r="J25" s="16">
        <v>0</v>
      </c>
      <c r="K25" s="15">
        <f>ROUND(((K20+K26)/D24*F24*H24*J24)*J25,2)</f>
        <v>0</v>
      </c>
      <c r="L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" customFormat="1" ht="12.75" x14ac:dyDescent="0.2">
      <c r="A26" s="6" t="s">
        <v>40</v>
      </c>
      <c r="B26" s="142" t="s">
        <v>119</v>
      </c>
      <c r="C26" s="140"/>
      <c r="D26" s="140"/>
      <c r="E26" s="140"/>
      <c r="F26" s="140"/>
      <c r="G26" s="140"/>
      <c r="H26" s="140"/>
      <c r="I26" s="141"/>
      <c r="J26" s="16"/>
      <c r="K26" s="15">
        <v>0</v>
      </c>
      <c r="L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" customFormat="1" ht="12.75" x14ac:dyDescent="0.2">
      <c r="A27" s="159" t="s">
        <v>24</v>
      </c>
      <c r="B27" s="153"/>
      <c r="C27" s="153"/>
      <c r="D27" s="153"/>
      <c r="E27" s="153"/>
      <c r="F27" s="153"/>
      <c r="G27" s="153"/>
      <c r="H27" s="153"/>
      <c r="I27" s="153"/>
      <c r="J27" s="154"/>
      <c r="K27" s="58">
        <f>ROUND(SUM(K20:K26),2)</f>
        <v>2071.2199999999998</v>
      </c>
      <c r="L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" customFormat="1" ht="12.75" x14ac:dyDescent="0.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" customFormat="1" ht="12.75" x14ac:dyDescent="0.2">
      <c r="A29" s="136" t="s">
        <v>25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8"/>
      <c r="L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" customFormat="1" ht="12.75" x14ac:dyDescent="0.2">
      <c r="A30" s="152" t="s">
        <v>26</v>
      </c>
      <c r="B30" s="148"/>
      <c r="C30" s="148"/>
      <c r="D30" s="148"/>
      <c r="E30" s="148"/>
      <c r="F30" s="148"/>
      <c r="G30" s="148"/>
      <c r="H30" s="148"/>
      <c r="I30" s="149"/>
      <c r="J30" s="42" t="s">
        <v>3</v>
      </c>
      <c r="K30" s="42" t="s">
        <v>4</v>
      </c>
      <c r="L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" customFormat="1" ht="12.75" x14ac:dyDescent="0.2">
      <c r="A31" s="6" t="s">
        <v>5</v>
      </c>
      <c r="B31" s="142" t="s">
        <v>99</v>
      </c>
      <c r="C31" s="140"/>
      <c r="D31" s="140"/>
      <c r="E31" s="140"/>
      <c r="F31" s="140"/>
      <c r="G31" s="140"/>
      <c r="H31" s="140"/>
      <c r="I31" s="141"/>
      <c r="J31" s="16">
        <f>1/12</f>
        <v>8.3333333333333329E-2</v>
      </c>
      <c r="K31" s="15">
        <f>ROUND($K$27*J31,2)</f>
        <v>172.6</v>
      </c>
      <c r="L31" s="3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" customFormat="1" ht="12.75" x14ac:dyDescent="0.2">
      <c r="A32" s="6" t="s">
        <v>7</v>
      </c>
      <c r="B32" s="142" t="s">
        <v>27</v>
      </c>
      <c r="C32" s="140"/>
      <c r="D32" s="140"/>
      <c r="E32" s="140"/>
      <c r="F32" s="140"/>
      <c r="G32" s="140"/>
      <c r="H32" s="140"/>
      <c r="I32" s="141"/>
      <c r="J32" s="18">
        <f>1/12/3</f>
        <v>2.7777777777777776E-2</v>
      </c>
      <c r="K32" s="15">
        <f>ROUND(J32*K27,2)</f>
        <v>57.53</v>
      </c>
      <c r="L32" s="2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" customFormat="1" ht="12.75" x14ac:dyDescent="0.2">
      <c r="A33" s="147" t="s">
        <v>28</v>
      </c>
      <c r="B33" s="148"/>
      <c r="C33" s="148"/>
      <c r="D33" s="148"/>
      <c r="E33" s="148"/>
      <c r="F33" s="148"/>
      <c r="G33" s="148"/>
      <c r="H33" s="148"/>
      <c r="I33" s="149"/>
      <c r="J33" s="43">
        <f>TRUNC(SUM(J31:J32),4)</f>
        <v>0.1111</v>
      </c>
      <c r="K33" s="59">
        <f>ROUND(SUM(K31:K32),2)</f>
        <v>230.13</v>
      </c>
      <c r="L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51"/>
    </row>
    <row r="35" spans="1:26" ht="12.75" x14ac:dyDescent="0.2">
      <c r="A35" s="152" t="s">
        <v>29</v>
      </c>
      <c r="B35" s="153"/>
      <c r="C35" s="153"/>
      <c r="D35" s="153"/>
      <c r="E35" s="153"/>
      <c r="F35" s="153"/>
      <c r="G35" s="153"/>
      <c r="H35" s="153"/>
      <c r="I35" s="154"/>
      <c r="J35" s="42" t="s">
        <v>3</v>
      </c>
      <c r="K35" s="42" t="s">
        <v>4</v>
      </c>
      <c r="N35" s="8"/>
    </row>
    <row r="36" spans="1:26" ht="12.75" x14ac:dyDescent="0.2">
      <c r="A36" s="30"/>
      <c r="B36" s="155" t="s">
        <v>111</v>
      </c>
      <c r="C36" s="156"/>
      <c r="D36" s="156"/>
      <c r="E36" s="156"/>
      <c r="F36" s="156"/>
      <c r="G36" s="156"/>
      <c r="H36" s="156"/>
      <c r="I36" s="157"/>
      <c r="J36" s="29"/>
      <c r="K36" s="28">
        <f>K27+K33</f>
        <v>2301.35</v>
      </c>
      <c r="N36" s="8"/>
    </row>
    <row r="37" spans="1:26" ht="12.75" x14ac:dyDescent="0.2">
      <c r="A37" s="6" t="s">
        <v>5</v>
      </c>
      <c r="B37" s="164" t="s">
        <v>30</v>
      </c>
      <c r="C37" s="165"/>
      <c r="D37" s="165"/>
      <c r="E37" s="165"/>
      <c r="F37" s="165"/>
      <c r="G37" s="165"/>
      <c r="H37" s="165"/>
      <c r="I37" s="166"/>
      <c r="J37" s="16">
        <v>0.2</v>
      </c>
      <c r="K37" s="15">
        <f t="shared" ref="K37:K44" si="0">ROUND(J37*$K$36,2)</f>
        <v>460.27</v>
      </c>
      <c r="L37" s="23"/>
      <c r="N37" s="8"/>
    </row>
    <row r="38" spans="1:26" ht="12.75" x14ac:dyDescent="0.2">
      <c r="A38" s="6" t="s">
        <v>7</v>
      </c>
      <c r="B38" s="142" t="s">
        <v>31</v>
      </c>
      <c r="C38" s="140"/>
      <c r="D38" s="140"/>
      <c r="E38" s="140"/>
      <c r="F38" s="140"/>
      <c r="G38" s="140"/>
      <c r="H38" s="140"/>
      <c r="I38" s="141"/>
      <c r="J38" s="16">
        <v>2.5000000000000001E-2</v>
      </c>
      <c r="K38" s="15">
        <f t="shared" si="0"/>
        <v>57.53</v>
      </c>
      <c r="L38" s="23"/>
    </row>
    <row r="39" spans="1:26" ht="12.75" x14ac:dyDescent="0.2">
      <c r="A39" s="11" t="s">
        <v>10</v>
      </c>
      <c r="B39" s="22" t="s">
        <v>32</v>
      </c>
      <c r="C39" s="27"/>
      <c r="D39" s="27" t="s">
        <v>33</v>
      </c>
      <c r="E39" s="26" t="s">
        <v>34</v>
      </c>
      <c r="F39" s="19" t="s">
        <v>35</v>
      </c>
      <c r="G39" s="25">
        <v>0.03</v>
      </c>
      <c r="H39" s="19" t="s">
        <v>36</v>
      </c>
      <c r="I39" s="24">
        <v>1</v>
      </c>
      <c r="J39" s="16">
        <v>0.03</v>
      </c>
      <c r="K39" s="15">
        <f t="shared" si="0"/>
        <v>69.040000000000006</v>
      </c>
      <c r="L39" s="23"/>
    </row>
    <row r="40" spans="1:26" ht="12.75" x14ac:dyDescent="0.2">
      <c r="A40" s="6" t="s">
        <v>14</v>
      </c>
      <c r="B40" s="164" t="s">
        <v>37</v>
      </c>
      <c r="C40" s="165"/>
      <c r="D40" s="165"/>
      <c r="E40" s="165"/>
      <c r="F40" s="165"/>
      <c r="G40" s="165"/>
      <c r="H40" s="165"/>
      <c r="I40" s="166"/>
      <c r="J40" s="16">
        <v>1.4999999999999999E-2</v>
      </c>
      <c r="K40" s="15">
        <f t="shared" si="0"/>
        <v>34.520000000000003</v>
      </c>
      <c r="L40" s="23"/>
    </row>
    <row r="41" spans="1:26" ht="12.75" x14ac:dyDescent="0.2">
      <c r="A41" s="6" t="s">
        <v>20</v>
      </c>
      <c r="B41" s="142" t="s">
        <v>38</v>
      </c>
      <c r="C41" s="140"/>
      <c r="D41" s="140"/>
      <c r="E41" s="140"/>
      <c r="F41" s="140"/>
      <c r="G41" s="140"/>
      <c r="H41" s="140"/>
      <c r="I41" s="141"/>
      <c r="J41" s="16">
        <v>0.01</v>
      </c>
      <c r="K41" s="15">
        <f t="shared" si="0"/>
        <v>23.01</v>
      </c>
      <c r="L41" s="23"/>
    </row>
    <row r="42" spans="1:26" ht="12.75" x14ac:dyDescent="0.2">
      <c r="A42" s="6" t="s">
        <v>23</v>
      </c>
      <c r="B42" s="142" t="s">
        <v>39</v>
      </c>
      <c r="C42" s="140"/>
      <c r="D42" s="140"/>
      <c r="E42" s="140"/>
      <c r="F42" s="140"/>
      <c r="G42" s="140"/>
      <c r="H42" s="140"/>
      <c r="I42" s="141"/>
      <c r="J42" s="16">
        <v>6.0000000000000001E-3</v>
      </c>
      <c r="K42" s="15">
        <f t="shared" si="0"/>
        <v>13.81</v>
      </c>
      <c r="L42" s="23"/>
    </row>
    <row r="43" spans="1:26" ht="12.75" x14ac:dyDescent="0.2">
      <c r="A43" s="6" t="s">
        <v>40</v>
      </c>
      <c r="B43" s="142" t="s">
        <v>41</v>
      </c>
      <c r="C43" s="140"/>
      <c r="D43" s="140"/>
      <c r="E43" s="140"/>
      <c r="F43" s="140"/>
      <c r="G43" s="140"/>
      <c r="H43" s="140"/>
      <c r="I43" s="141"/>
      <c r="J43" s="16">
        <v>2E-3</v>
      </c>
      <c r="K43" s="15">
        <f t="shared" si="0"/>
        <v>4.5999999999999996</v>
      </c>
      <c r="L43" s="23"/>
    </row>
    <row r="44" spans="1:26" ht="12.75" x14ac:dyDescent="0.2">
      <c r="A44" s="6" t="s">
        <v>42</v>
      </c>
      <c r="B44" s="142" t="s">
        <v>43</v>
      </c>
      <c r="C44" s="140"/>
      <c r="D44" s="140"/>
      <c r="E44" s="140"/>
      <c r="F44" s="140"/>
      <c r="G44" s="140"/>
      <c r="H44" s="140"/>
      <c r="I44" s="141"/>
      <c r="J44" s="16">
        <v>0.08</v>
      </c>
      <c r="K44" s="15">
        <f t="shared" si="0"/>
        <v>184.11</v>
      </c>
      <c r="L44" s="23"/>
    </row>
    <row r="45" spans="1:26" ht="12.75" x14ac:dyDescent="0.2">
      <c r="A45" s="139" t="s">
        <v>44</v>
      </c>
      <c r="B45" s="140"/>
      <c r="C45" s="140"/>
      <c r="D45" s="140"/>
      <c r="E45" s="140"/>
      <c r="F45" s="140"/>
      <c r="G45" s="140"/>
      <c r="H45" s="140"/>
      <c r="I45" s="141"/>
      <c r="J45" s="17">
        <f>SUM(J37:J44)</f>
        <v>0.36800000000000005</v>
      </c>
      <c r="K45" s="60">
        <f>ROUND(SUM(K37:K44),2)</f>
        <v>846.89</v>
      </c>
      <c r="L45" s="23"/>
    </row>
    <row r="46" spans="1:26" ht="12.75" x14ac:dyDescent="0.2">
      <c r="A46" s="161"/>
      <c r="B46" s="140"/>
      <c r="C46" s="140"/>
      <c r="D46" s="140"/>
      <c r="E46" s="140"/>
      <c r="F46" s="140"/>
      <c r="G46" s="140"/>
      <c r="H46" s="140"/>
      <c r="I46" s="140"/>
      <c r="J46" s="140"/>
      <c r="K46" s="140"/>
    </row>
    <row r="47" spans="1:26" ht="12.75" x14ac:dyDescent="0.2">
      <c r="A47" s="139" t="s">
        <v>45</v>
      </c>
      <c r="B47" s="140"/>
      <c r="C47" s="140"/>
      <c r="D47" s="140"/>
      <c r="E47" s="140"/>
      <c r="F47" s="140"/>
      <c r="G47" s="140"/>
      <c r="H47" s="140"/>
      <c r="I47" s="141"/>
      <c r="J47" s="17"/>
      <c r="K47" s="6" t="s">
        <v>4</v>
      </c>
    </row>
    <row r="48" spans="1:26" ht="12.75" x14ac:dyDescent="0.2">
      <c r="A48" s="6" t="s">
        <v>5</v>
      </c>
      <c r="B48" s="19" t="s">
        <v>112</v>
      </c>
      <c r="C48" s="19" t="s">
        <v>46</v>
      </c>
      <c r="D48" s="19">
        <v>0</v>
      </c>
      <c r="E48" s="19" t="s">
        <v>47</v>
      </c>
      <c r="F48" s="21">
        <v>0</v>
      </c>
      <c r="G48" s="19" t="s">
        <v>48</v>
      </c>
      <c r="H48" s="21">
        <v>0</v>
      </c>
      <c r="I48" s="19"/>
      <c r="J48" s="5" t="s">
        <v>49</v>
      </c>
      <c r="K48" s="15">
        <v>0</v>
      </c>
    </row>
    <row r="49" spans="1:26" ht="12.75" x14ac:dyDescent="0.2">
      <c r="A49" s="6" t="s">
        <v>7</v>
      </c>
      <c r="B49" s="22" t="s">
        <v>125</v>
      </c>
      <c r="C49" s="143" t="s">
        <v>50</v>
      </c>
      <c r="D49" s="141"/>
      <c r="E49" s="21">
        <v>805</v>
      </c>
      <c r="F49" s="20" t="s">
        <v>51</v>
      </c>
      <c r="G49" s="162">
        <v>0.2</v>
      </c>
      <c r="H49" s="163"/>
      <c r="I49" s="19"/>
      <c r="J49" s="5" t="s">
        <v>49</v>
      </c>
      <c r="K49" s="15">
        <f>ROUND(E49*(100%-G49),2)</f>
        <v>644</v>
      </c>
    </row>
    <row r="50" spans="1:26" s="3" customFormat="1" ht="12.75" x14ac:dyDescent="0.2">
      <c r="A50" s="6" t="s">
        <v>10</v>
      </c>
      <c r="B50" s="142" t="s">
        <v>124</v>
      </c>
      <c r="C50" s="140"/>
      <c r="D50" s="140"/>
      <c r="E50" s="140"/>
      <c r="F50" s="140"/>
      <c r="G50" s="140"/>
      <c r="H50" s="140"/>
      <c r="I50" s="141"/>
      <c r="J50" s="5" t="s">
        <v>49</v>
      </c>
      <c r="K50" s="15">
        <v>87.5</v>
      </c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" customFormat="1" ht="12.75" x14ac:dyDescent="0.2">
      <c r="A51" s="6" t="s">
        <v>14</v>
      </c>
      <c r="B51" s="170" t="s">
        <v>121</v>
      </c>
      <c r="C51" s="140"/>
      <c r="D51" s="140"/>
      <c r="E51" s="140"/>
      <c r="F51" s="140"/>
      <c r="G51" s="140"/>
      <c r="H51" s="140"/>
      <c r="I51" s="141"/>
      <c r="J51" s="5" t="s">
        <v>49</v>
      </c>
      <c r="K51" s="15">
        <v>28</v>
      </c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" customFormat="1" ht="12.75" x14ac:dyDescent="0.2">
      <c r="A52" s="6" t="s">
        <v>20</v>
      </c>
      <c r="B52" s="142" t="s">
        <v>122</v>
      </c>
      <c r="C52" s="140"/>
      <c r="D52" s="140"/>
      <c r="E52" s="140"/>
      <c r="F52" s="140"/>
      <c r="G52" s="140"/>
      <c r="H52" s="140"/>
      <c r="I52" s="141"/>
      <c r="J52" s="5"/>
      <c r="K52" s="15">
        <v>28</v>
      </c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3" customFormat="1" ht="12.75" x14ac:dyDescent="0.2">
      <c r="A53" s="139" t="s">
        <v>52</v>
      </c>
      <c r="B53" s="140"/>
      <c r="C53" s="140"/>
      <c r="D53" s="140"/>
      <c r="E53" s="140"/>
      <c r="F53" s="140"/>
      <c r="G53" s="140"/>
      <c r="H53" s="140"/>
      <c r="I53" s="140"/>
      <c r="J53" s="141"/>
      <c r="K53" s="60">
        <f>ROUND(SUM(K48:K52),2)</f>
        <v>787.5</v>
      </c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12.75" x14ac:dyDescent="0.2">
      <c r="A54" s="171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" customFormat="1" ht="12.75" x14ac:dyDescent="0.2">
      <c r="A55" s="173" t="s">
        <v>53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9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3" customFormat="1" ht="12.75" x14ac:dyDescent="0.2">
      <c r="A56" s="139" t="s">
        <v>54</v>
      </c>
      <c r="B56" s="140"/>
      <c r="C56" s="140"/>
      <c r="D56" s="140"/>
      <c r="E56" s="140"/>
      <c r="F56" s="140"/>
      <c r="G56" s="140"/>
      <c r="H56" s="140"/>
      <c r="I56" s="140"/>
      <c r="J56" s="141"/>
      <c r="K56" s="6" t="s">
        <v>4</v>
      </c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" customFormat="1" ht="15.75" customHeight="1" x14ac:dyDescent="0.2">
      <c r="A57" s="6" t="s">
        <v>55</v>
      </c>
      <c r="B57" s="142" t="s">
        <v>56</v>
      </c>
      <c r="C57" s="140"/>
      <c r="D57" s="140"/>
      <c r="E57" s="140"/>
      <c r="F57" s="140"/>
      <c r="G57" s="140"/>
      <c r="H57" s="140"/>
      <c r="I57" s="140"/>
      <c r="J57" s="141"/>
      <c r="K57" s="15">
        <f>K33</f>
        <v>230.13</v>
      </c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" customFormat="1" ht="12.75" customHeight="1" x14ac:dyDescent="0.2">
      <c r="A58" s="6" t="s">
        <v>57</v>
      </c>
      <c r="B58" s="142" t="s">
        <v>58</v>
      </c>
      <c r="C58" s="140"/>
      <c r="D58" s="140"/>
      <c r="E58" s="140"/>
      <c r="F58" s="140"/>
      <c r="G58" s="140"/>
      <c r="H58" s="140"/>
      <c r="I58" s="140"/>
      <c r="J58" s="141"/>
      <c r="K58" s="15">
        <f>K45</f>
        <v>846.89</v>
      </c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3" customFormat="1" ht="13.5" customHeight="1" x14ac:dyDescent="0.2">
      <c r="A59" s="6" t="s">
        <v>59</v>
      </c>
      <c r="B59" s="142" t="s">
        <v>60</v>
      </c>
      <c r="C59" s="140"/>
      <c r="D59" s="140"/>
      <c r="E59" s="140"/>
      <c r="F59" s="140"/>
      <c r="G59" s="140"/>
      <c r="H59" s="140"/>
      <c r="I59" s="140"/>
      <c r="J59" s="141"/>
      <c r="K59" s="15">
        <f>K53</f>
        <v>787.5</v>
      </c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3" customFormat="1" ht="12.75" x14ac:dyDescent="0.2">
      <c r="A60" s="167" t="s">
        <v>61</v>
      </c>
      <c r="B60" s="148"/>
      <c r="C60" s="148"/>
      <c r="D60" s="148"/>
      <c r="E60" s="148"/>
      <c r="F60" s="148"/>
      <c r="G60" s="148"/>
      <c r="H60" s="148"/>
      <c r="I60" s="148"/>
      <c r="J60" s="149"/>
      <c r="K60" s="61">
        <f>ROUND(SUM(K57:K59),2)</f>
        <v>1864.52</v>
      </c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3" customFormat="1" ht="12.75" x14ac:dyDescent="0.2">
      <c r="A61" s="168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" customFormat="1" ht="12.75" x14ac:dyDescent="0.2">
      <c r="A62" s="175" t="s">
        <v>62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3" customFormat="1" ht="12.75" x14ac:dyDescent="0.2">
      <c r="A63" s="6">
        <v>3</v>
      </c>
      <c r="B63" s="139" t="s">
        <v>63</v>
      </c>
      <c r="C63" s="140"/>
      <c r="D63" s="140"/>
      <c r="E63" s="140"/>
      <c r="F63" s="140"/>
      <c r="G63" s="140"/>
      <c r="H63" s="140"/>
      <c r="I63" s="141"/>
      <c r="J63" s="6" t="s">
        <v>3</v>
      </c>
      <c r="K63" s="6" t="s">
        <v>4</v>
      </c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3" customFormat="1" ht="12.75" x14ac:dyDescent="0.2">
      <c r="A64" s="6" t="s">
        <v>5</v>
      </c>
      <c r="B64" s="142" t="s">
        <v>64</v>
      </c>
      <c r="C64" s="140"/>
      <c r="D64" s="140"/>
      <c r="E64" s="140"/>
      <c r="F64" s="140"/>
      <c r="G64" s="140"/>
      <c r="H64" s="140"/>
      <c r="I64" s="141"/>
      <c r="J64" s="16">
        <v>4.1999999999999997E-3</v>
      </c>
      <c r="K64" s="15">
        <f>ROUND($K$27*J64,2)</f>
        <v>8.6999999999999993</v>
      </c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3" customFormat="1" ht="12.75" x14ac:dyDescent="0.2">
      <c r="A65" s="6" t="s">
        <v>7</v>
      </c>
      <c r="B65" s="142" t="s">
        <v>65</v>
      </c>
      <c r="C65" s="140"/>
      <c r="D65" s="140"/>
      <c r="E65" s="140"/>
      <c r="F65" s="140"/>
      <c r="G65" s="140"/>
      <c r="H65" s="140"/>
      <c r="I65" s="141"/>
      <c r="J65" s="16">
        <v>2.9999999999999997E-4</v>
      </c>
      <c r="K65" s="15">
        <f>ROUND(J65*K27,2)</f>
        <v>0.62</v>
      </c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" customFormat="1" ht="12.75" x14ac:dyDescent="0.2">
      <c r="A66" s="6" t="s">
        <v>10</v>
      </c>
      <c r="B66" s="142" t="s">
        <v>66</v>
      </c>
      <c r="C66" s="140"/>
      <c r="D66" s="140"/>
      <c r="E66" s="140"/>
      <c r="F66" s="140"/>
      <c r="G66" s="140"/>
      <c r="H66" s="140"/>
      <c r="I66" s="141"/>
      <c r="J66" s="16">
        <v>1.9400000000000001E-2</v>
      </c>
      <c r="K66" s="15">
        <f>ROUND($K$27*J66,2)</f>
        <v>40.18</v>
      </c>
      <c r="L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" customFormat="1" ht="12.75" x14ac:dyDescent="0.2">
      <c r="A67" s="6" t="s">
        <v>14</v>
      </c>
      <c r="B67" s="142" t="s">
        <v>67</v>
      </c>
      <c r="C67" s="140"/>
      <c r="D67" s="140"/>
      <c r="E67" s="140"/>
      <c r="F67" s="140"/>
      <c r="G67" s="140"/>
      <c r="H67" s="140"/>
      <c r="I67" s="141"/>
      <c r="J67" s="18">
        <v>5.4000000000000003E-3</v>
      </c>
      <c r="K67" s="15">
        <f>ROUND(K66*J45,2)</f>
        <v>14.79</v>
      </c>
      <c r="L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" customFormat="1" ht="12.75" x14ac:dyDescent="0.2">
      <c r="A68" s="6" t="s">
        <v>20</v>
      </c>
      <c r="B68" s="142" t="s">
        <v>68</v>
      </c>
      <c r="C68" s="140"/>
      <c r="D68" s="140"/>
      <c r="E68" s="140"/>
      <c r="F68" s="140"/>
      <c r="G68" s="140"/>
      <c r="H68" s="140"/>
      <c r="I68" s="141"/>
      <c r="J68" s="16">
        <v>5.9999999999999995E-4</v>
      </c>
      <c r="K68" s="15">
        <f>ROUND($K$27*J68,2)</f>
        <v>1.24</v>
      </c>
      <c r="L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" customFormat="1" ht="12.75" x14ac:dyDescent="0.2">
      <c r="A69" s="167" t="s">
        <v>69</v>
      </c>
      <c r="B69" s="148"/>
      <c r="C69" s="148"/>
      <c r="D69" s="148"/>
      <c r="E69" s="148"/>
      <c r="F69" s="148"/>
      <c r="G69" s="148"/>
      <c r="H69" s="148"/>
      <c r="I69" s="149"/>
      <c r="J69" s="44">
        <f>ROUND(SUM(J64:J68),4)</f>
        <v>2.9899999999999999E-2</v>
      </c>
      <c r="K69" s="62">
        <f>ROUND(SUM(K64:K68),2)</f>
        <v>65.53</v>
      </c>
      <c r="L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" customFormat="1" ht="12.75" x14ac:dyDescent="0.2">
      <c r="A70" s="174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" customFormat="1" ht="12.75" x14ac:dyDescent="0.2">
      <c r="A71" s="175" t="s">
        <v>70</v>
      </c>
      <c r="B71" s="148"/>
      <c r="C71" s="148"/>
      <c r="D71" s="148"/>
      <c r="E71" s="148"/>
      <c r="F71" s="148"/>
      <c r="G71" s="148"/>
      <c r="H71" s="148"/>
      <c r="I71" s="148"/>
      <c r="J71" s="148"/>
      <c r="K71" s="149"/>
      <c r="L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" customFormat="1" ht="12.75" x14ac:dyDescent="0.2">
      <c r="A72" s="139" t="s">
        <v>71</v>
      </c>
      <c r="B72" s="140"/>
      <c r="C72" s="140"/>
      <c r="D72" s="140"/>
      <c r="E72" s="140"/>
      <c r="F72" s="140"/>
      <c r="G72" s="140"/>
      <c r="H72" s="140"/>
      <c r="I72" s="141"/>
      <c r="J72" s="6" t="s">
        <v>3</v>
      </c>
      <c r="K72" s="6" t="s">
        <v>4</v>
      </c>
      <c r="L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" customFormat="1" ht="12.75" x14ac:dyDescent="0.2">
      <c r="A73" s="6" t="s">
        <v>5</v>
      </c>
      <c r="B73" s="142" t="s">
        <v>72</v>
      </c>
      <c r="C73" s="140"/>
      <c r="D73" s="140"/>
      <c r="E73" s="140"/>
      <c r="F73" s="140"/>
      <c r="G73" s="140"/>
      <c r="H73" s="140"/>
      <c r="I73" s="141"/>
      <c r="J73" s="16">
        <v>3.6200000000000003E-2</v>
      </c>
      <c r="K73" s="15">
        <f>(K27+K45+K53)*J73</f>
        <v>134.14308199999999</v>
      </c>
      <c r="L73" s="1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" customFormat="1" ht="12.75" x14ac:dyDescent="0.2">
      <c r="A74" s="6" t="s">
        <v>7</v>
      </c>
      <c r="B74" s="142" t="s">
        <v>73</v>
      </c>
      <c r="C74" s="140"/>
      <c r="D74" s="140"/>
      <c r="E74" s="140"/>
      <c r="F74" s="140"/>
      <c r="G74" s="140"/>
      <c r="H74" s="140"/>
      <c r="I74" s="141"/>
      <c r="J74" s="16">
        <v>2.0199999999999999E-2</v>
      </c>
      <c r="K74" s="15">
        <f>(K27+K45+K53)*J74</f>
        <v>74.853321999999991</v>
      </c>
      <c r="L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" customFormat="1" ht="12.75" x14ac:dyDescent="0.2">
      <c r="A75" s="139" t="s">
        <v>74</v>
      </c>
      <c r="B75" s="140"/>
      <c r="C75" s="140"/>
      <c r="D75" s="140"/>
      <c r="E75" s="140"/>
      <c r="F75" s="140"/>
      <c r="G75" s="140"/>
      <c r="H75" s="140"/>
      <c r="I75" s="141"/>
      <c r="J75" s="17">
        <f>TRUNC(SUM(J73:J74),4)</f>
        <v>5.6399999999999999E-2</v>
      </c>
      <c r="K75" s="60">
        <f>ROUND(SUM(K73:K74),2)</f>
        <v>209</v>
      </c>
      <c r="L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" customFormat="1" ht="12.75" x14ac:dyDescent="0.2">
      <c r="A76" s="176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" customFormat="1" ht="12.75" x14ac:dyDescent="0.2">
      <c r="A77" s="139" t="s">
        <v>75</v>
      </c>
      <c r="B77" s="140"/>
      <c r="C77" s="140"/>
      <c r="D77" s="140"/>
      <c r="E77" s="140"/>
      <c r="F77" s="140"/>
      <c r="G77" s="140"/>
      <c r="H77" s="140"/>
      <c r="I77" s="141"/>
      <c r="J77" s="6" t="s">
        <v>3</v>
      </c>
      <c r="K77" s="6" t="s">
        <v>4</v>
      </c>
      <c r="L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" customFormat="1" ht="12.75" x14ac:dyDescent="0.2">
      <c r="A78" s="6" t="s">
        <v>5</v>
      </c>
      <c r="B78" s="142" t="s">
        <v>76</v>
      </c>
      <c r="C78" s="140"/>
      <c r="D78" s="140"/>
      <c r="E78" s="140"/>
      <c r="F78" s="140"/>
      <c r="G78" s="140"/>
      <c r="H78" s="140"/>
      <c r="I78" s="141"/>
      <c r="J78" s="16">
        <v>0</v>
      </c>
      <c r="K78" s="15">
        <f>ROUND($K$27*J78,2)</f>
        <v>0</v>
      </c>
      <c r="L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" customFormat="1" ht="12.75" x14ac:dyDescent="0.2">
      <c r="A79" s="139" t="s">
        <v>77</v>
      </c>
      <c r="B79" s="140"/>
      <c r="C79" s="140"/>
      <c r="D79" s="140"/>
      <c r="E79" s="140"/>
      <c r="F79" s="140"/>
      <c r="G79" s="140"/>
      <c r="H79" s="140"/>
      <c r="I79" s="141"/>
      <c r="J79" s="17">
        <f>TRUNC(SUM(J78),4)</f>
        <v>0</v>
      </c>
      <c r="K79" s="60">
        <f>TRUNC(SUM(K78),2)</f>
        <v>0</v>
      </c>
      <c r="L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" customFormat="1" ht="12.75" x14ac:dyDescent="0.2">
      <c r="A80" s="176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2" customFormat="1" ht="12.75" x14ac:dyDescent="0.2">
      <c r="A81" s="173" t="s">
        <v>78</v>
      </c>
      <c r="B81" s="148"/>
      <c r="C81" s="148"/>
      <c r="D81" s="148"/>
      <c r="E81" s="148"/>
      <c r="F81" s="148"/>
      <c r="G81" s="148"/>
      <c r="H81" s="148"/>
      <c r="I81" s="148"/>
      <c r="J81" s="148"/>
      <c r="K81" s="149"/>
      <c r="L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3" customFormat="1" ht="12.75" x14ac:dyDescent="0.2">
      <c r="A82" s="139" t="s">
        <v>79</v>
      </c>
      <c r="B82" s="140"/>
      <c r="C82" s="140"/>
      <c r="D82" s="140"/>
      <c r="E82" s="140"/>
      <c r="F82" s="140"/>
      <c r="G82" s="140"/>
      <c r="H82" s="140"/>
      <c r="I82" s="140"/>
      <c r="J82" s="141"/>
      <c r="K82" s="6" t="s">
        <v>4</v>
      </c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3" customFormat="1" ht="13.5" customHeight="1" x14ac:dyDescent="0.2">
      <c r="A83" s="6" t="s">
        <v>80</v>
      </c>
      <c r="B83" s="142" t="s">
        <v>81</v>
      </c>
      <c r="C83" s="140"/>
      <c r="D83" s="140"/>
      <c r="E83" s="140"/>
      <c r="F83" s="140"/>
      <c r="G83" s="140"/>
      <c r="H83" s="140"/>
      <c r="I83" s="140"/>
      <c r="J83" s="141"/>
      <c r="K83" s="15">
        <f>K75</f>
        <v>209</v>
      </c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3" customFormat="1" ht="12.75" customHeight="1" x14ac:dyDescent="0.2">
      <c r="A84" s="6" t="s">
        <v>82</v>
      </c>
      <c r="B84" s="142" t="s">
        <v>83</v>
      </c>
      <c r="C84" s="140"/>
      <c r="D84" s="140"/>
      <c r="E84" s="140"/>
      <c r="F84" s="140"/>
      <c r="G84" s="140"/>
      <c r="H84" s="140"/>
      <c r="I84" s="140"/>
      <c r="J84" s="141"/>
      <c r="K84" s="15">
        <f>K79</f>
        <v>0</v>
      </c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3" customFormat="1" ht="12.75" x14ac:dyDescent="0.2">
      <c r="A85" s="167" t="s">
        <v>84</v>
      </c>
      <c r="B85" s="148"/>
      <c r="C85" s="148"/>
      <c r="D85" s="148"/>
      <c r="E85" s="148"/>
      <c r="F85" s="148"/>
      <c r="G85" s="148"/>
      <c r="H85" s="148"/>
      <c r="I85" s="148"/>
      <c r="J85" s="149"/>
      <c r="K85" s="62">
        <f>TRUNC(SUM(K83:K84),2)</f>
        <v>209</v>
      </c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3" customFormat="1" ht="12.75" x14ac:dyDescent="0.2">
      <c r="A86" s="176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3" customFormat="1" ht="12.75" x14ac:dyDescent="0.2">
      <c r="A87" s="175" t="s">
        <v>85</v>
      </c>
      <c r="B87" s="148"/>
      <c r="C87" s="148"/>
      <c r="D87" s="148"/>
      <c r="E87" s="148"/>
      <c r="F87" s="148"/>
      <c r="G87" s="148"/>
      <c r="H87" s="148"/>
      <c r="I87" s="148"/>
      <c r="J87" s="148"/>
      <c r="K87" s="149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3" customFormat="1" ht="12.75" x14ac:dyDescent="0.2">
      <c r="A88" s="6">
        <v>5</v>
      </c>
      <c r="B88" s="139" t="s">
        <v>86</v>
      </c>
      <c r="C88" s="140"/>
      <c r="D88" s="140"/>
      <c r="E88" s="140"/>
      <c r="F88" s="140"/>
      <c r="G88" s="140"/>
      <c r="H88" s="140"/>
      <c r="I88" s="141"/>
      <c r="J88" s="6"/>
      <c r="K88" s="6" t="s">
        <v>4</v>
      </c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3" customFormat="1" ht="12.75" x14ac:dyDescent="0.2">
      <c r="A89" s="6" t="s">
        <v>5</v>
      </c>
      <c r="B89" s="182" t="s">
        <v>117</v>
      </c>
      <c r="C89" s="140"/>
      <c r="D89" s="140"/>
      <c r="E89" s="140"/>
      <c r="F89" s="140"/>
      <c r="G89" s="140"/>
      <c r="H89" s="140"/>
      <c r="I89" s="141"/>
      <c r="J89" s="6" t="s">
        <v>49</v>
      </c>
      <c r="K89" s="60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3" customFormat="1" ht="12.75" customHeight="1" x14ac:dyDescent="0.2">
      <c r="A90" s="210"/>
      <c r="B90" s="204" t="s">
        <v>120</v>
      </c>
      <c r="C90" s="205"/>
      <c r="D90" s="205"/>
      <c r="E90" s="205"/>
      <c r="F90" s="205"/>
      <c r="G90" s="205"/>
      <c r="H90" s="205"/>
      <c r="I90" s="206"/>
      <c r="J90" s="207"/>
      <c r="K90" s="208">
        <v>20</v>
      </c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3" customFormat="1" ht="12.75" customHeight="1" x14ac:dyDescent="0.2">
      <c r="A91" s="210"/>
      <c r="B91" s="204" t="s">
        <v>130</v>
      </c>
      <c r="C91" s="205"/>
      <c r="D91" s="205"/>
      <c r="E91" s="205"/>
      <c r="F91" s="205"/>
      <c r="G91" s="205"/>
      <c r="H91" s="205"/>
      <c r="I91" s="206"/>
      <c r="J91" s="207"/>
      <c r="K91" s="208">
        <v>40</v>
      </c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3" customFormat="1" ht="12.75" customHeight="1" x14ac:dyDescent="0.2">
      <c r="A92" s="6"/>
      <c r="B92" s="142"/>
      <c r="C92" s="177"/>
      <c r="D92" s="177"/>
      <c r="E92" s="177"/>
      <c r="F92" s="177"/>
      <c r="G92" s="177"/>
      <c r="H92" s="177"/>
      <c r="I92" s="178"/>
      <c r="J92" s="5"/>
      <c r="K92" s="15">
        <f>ROUND(H92*F92/12,2)</f>
        <v>0</v>
      </c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3" customFormat="1" ht="12.75" customHeight="1" x14ac:dyDescent="0.2">
      <c r="A93" s="6"/>
      <c r="B93" s="142"/>
      <c r="C93" s="177"/>
      <c r="D93" s="177"/>
      <c r="E93" s="177"/>
      <c r="F93" s="177"/>
      <c r="G93" s="177"/>
      <c r="H93" s="177"/>
      <c r="I93" s="178"/>
      <c r="J93" s="5"/>
      <c r="K93" s="15">
        <f>ROUND(H93*F93/12,2)</f>
        <v>0</v>
      </c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3" customFormat="1" ht="12.75" customHeight="1" x14ac:dyDescent="0.2">
      <c r="A94" s="6"/>
      <c r="B94" s="179"/>
      <c r="C94" s="180"/>
      <c r="D94" s="180"/>
      <c r="E94" s="180"/>
      <c r="F94" s="180"/>
      <c r="G94" s="180"/>
      <c r="H94" s="180"/>
      <c r="I94" s="181"/>
      <c r="J94" s="5"/>
      <c r="K94" s="15">
        <f>ROUND(H94*F94/12,2)</f>
        <v>0</v>
      </c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3" customFormat="1" ht="12.75" x14ac:dyDescent="0.2">
      <c r="A95" s="167" t="s">
        <v>87</v>
      </c>
      <c r="B95" s="148"/>
      <c r="C95" s="148"/>
      <c r="D95" s="148"/>
      <c r="E95" s="148"/>
      <c r="F95" s="148"/>
      <c r="G95" s="148"/>
      <c r="H95" s="148"/>
      <c r="I95" s="149"/>
      <c r="J95" s="44" t="s">
        <v>49</v>
      </c>
      <c r="K95" s="62">
        <f>ROUND(SUM(K90:K94),2)</f>
        <v>60</v>
      </c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3" customFormat="1" ht="12.75" x14ac:dyDescent="0.2">
      <c r="A96" s="176"/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2.75" x14ac:dyDescent="0.2">
      <c r="A97" s="175" t="s">
        <v>113</v>
      </c>
      <c r="B97" s="148"/>
      <c r="C97" s="148"/>
      <c r="D97" s="148"/>
      <c r="E97" s="148"/>
      <c r="F97" s="148"/>
      <c r="G97" s="148"/>
      <c r="H97" s="148"/>
      <c r="I97" s="148"/>
      <c r="J97" s="148"/>
      <c r="K97" s="149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6">
        <v>6</v>
      </c>
      <c r="B98" s="139" t="s">
        <v>88</v>
      </c>
      <c r="C98" s="140"/>
      <c r="D98" s="140"/>
      <c r="E98" s="140"/>
      <c r="F98" s="140"/>
      <c r="G98" s="140"/>
      <c r="H98" s="140"/>
      <c r="I98" s="141"/>
      <c r="J98" s="6" t="s">
        <v>3</v>
      </c>
      <c r="K98" s="6" t="s">
        <v>4</v>
      </c>
    </row>
    <row r="99" spans="1:26" ht="12.75" x14ac:dyDescent="0.2">
      <c r="A99" s="6" t="s">
        <v>5</v>
      </c>
      <c r="B99" s="142" t="s">
        <v>89</v>
      </c>
      <c r="C99" s="140"/>
      <c r="D99" s="140"/>
      <c r="E99" s="140"/>
      <c r="F99" s="140"/>
      <c r="G99" s="140"/>
      <c r="H99" s="140"/>
      <c r="I99" s="141"/>
      <c r="J99" s="90"/>
      <c r="K99" s="15">
        <f>ROUND(J99*K114,2)</f>
        <v>0</v>
      </c>
    </row>
    <row r="100" spans="1:26" ht="12.75" x14ac:dyDescent="0.2">
      <c r="A100" s="6" t="s">
        <v>7</v>
      </c>
      <c r="B100" s="142" t="s">
        <v>98</v>
      </c>
      <c r="C100" s="140"/>
      <c r="D100" s="140"/>
      <c r="E100" s="140"/>
      <c r="F100" s="140"/>
      <c r="G100" s="140"/>
      <c r="H100" s="140"/>
      <c r="I100" s="141"/>
      <c r="J100" s="90"/>
      <c r="K100" s="15">
        <f>ROUND(J100*(K99+K114),2)</f>
        <v>0</v>
      </c>
    </row>
    <row r="101" spans="1:26" ht="12.75" x14ac:dyDescent="0.2">
      <c r="A101" s="6" t="s">
        <v>10</v>
      </c>
      <c r="B101" s="191" t="s">
        <v>90</v>
      </c>
      <c r="C101" s="140"/>
      <c r="D101" s="140"/>
      <c r="E101" s="140"/>
      <c r="F101" s="140"/>
      <c r="G101" s="140"/>
      <c r="H101" s="140"/>
      <c r="I101" s="141"/>
      <c r="J101" s="16"/>
      <c r="K101" s="15"/>
    </row>
    <row r="102" spans="1:26" ht="12.75" x14ac:dyDescent="0.2">
      <c r="A102" s="6"/>
      <c r="B102" s="142" t="s">
        <v>91</v>
      </c>
      <c r="C102" s="140"/>
      <c r="D102" s="140"/>
      <c r="E102" s="140"/>
      <c r="F102" s="140"/>
      <c r="G102" s="140"/>
      <c r="H102" s="140"/>
      <c r="I102" s="141"/>
      <c r="J102" s="14">
        <v>1.6500000000000001E-2</v>
      </c>
      <c r="K102" s="15">
        <f>((K$99+K$100+K$114)*J102)/(100%-J$102)</f>
        <v>71.641540416878499</v>
      </c>
      <c r="L102" s="13"/>
    </row>
    <row r="103" spans="1:26" ht="12.75" x14ac:dyDescent="0.2">
      <c r="A103" s="6"/>
      <c r="B103" s="192" t="s">
        <v>92</v>
      </c>
      <c r="C103" s="193"/>
      <c r="D103" s="193"/>
      <c r="E103" s="193"/>
      <c r="F103" s="193"/>
      <c r="G103" s="193"/>
      <c r="H103" s="193"/>
      <c r="I103" s="194"/>
      <c r="J103" s="12">
        <v>7.5999999999999998E-2</v>
      </c>
      <c r="K103" s="15">
        <f>((K$99+K$100+K$114)*J103)/(100%-J103)</f>
        <v>351.23432900432903</v>
      </c>
    </row>
    <row r="104" spans="1:26" ht="12.75" x14ac:dyDescent="0.2">
      <c r="A104" s="11"/>
      <c r="B104" s="187" t="s">
        <v>123</v>
      </c>
      <c r="C104" s="187"/>
      <c r="D104" s="188" t="s">
        <v>97</v>
      </c>
      <c r="E104" s="189"/>
      <c r="F104" s="189"/>
      <c r="G104" s="189"/>
      <c r="H104" s="190"/>
      <c r="I104" s="10">
        <f>ROUND(K59+K113+K99+K100,2)</f>
        <v>847.5</v>
      </c>
      <c r="J104" s="9">
        <v>0.05</v>
      </c>
      <c r="K104" s="60">
        <f>ROUND(J104*I104,2)</f>
        <v>42.38</v>
      </c>
    </row>
    <row r="105" spans="1:26" ht="12.75" x14ac:dyDescent="0.2">
      <c r="A105" s="167" t="s">
        <v>93</v>
      </c>
      <c r="B105" s="137"/>
      <c r="C105" s="137"/>
      <c r="D105" s="137"/>
      <c r="E105" s="137"/>
      <c r="F105" s="137"/>
      <c r="G105" s="137"/>
      <c r="H105" s="137"/>
      <c r="I105" s="138"/>
      <c r="J105" s="45">
        <f>SUM(J99:J104)</f>
        <v>0.14250000000000002</v>
      </c>
      <c r="K105" s="62">
        <f>ROUND(SUM(K99:K104),2)</f>
        <v>465.26</v>
      </c>
    </row>
    <row r="106" spans="1:26" ht="12.75" x14ac:dyDescent="0.2">
      <c r="A106" s="8"/>
      <c r="B106" s="180"/>
      <c r="C106" s="172"/>
      <c r="D106" s="172"/>
      <c r="E106" s="172"/>
      <c r="F106" s="172"/>
      <c r="G106" s="172"/>
      <c r="H106" s="172"/>
      <c r="I106" s="172"/>
      <c r="J106" s="172"/>
      <c r="K106" s="172"/>
    </row>
    <row r="107" spans="1:26" ht="12.75" x14ac:dyDescent="0.2">
      <c r="A107" s="173" t="s">
        <v>114</v>
      </c>
      <c r="B107" s="148"/>
      <c r="C107" s="148"/>
      <c r="D107" s="148"/>
      <c r="E107" s="148"/>
      <c r="F107" s="148"/>
      <c r="G107" s="148"/>
      <c r="H107" s="148"/>
      <c r="I107" s="148"/>
      <c r="J107" s="148"/>
      <c r="K107" s="149"/>
      <c r="M107" s="7"/>
    </row>
    <row r="108" spans="1:26" ht="12.75" x14ac:dyDescent="0.2">
      <c r="A108" s="139" t="s">
        <v>94</v>
      </c>
      <c r="B108" s="140"/>
      <c r="C108" s="140"/>
      <c r="D108" s="140"/>
      <c r="E108" s="140"/>
      <c r="F108" s="140"/>
      <c r="G108" s="140"/>
      <c r="H108" s="140"/>
      <c r="I108" s="140"/>
      <c r="J108" s="141"/>
      <c r="K108" s="6" t="s">
        <v>4</v>
      </c>
    </row>
    <row r="109" spans="1:26" ht="12.75" x14ac:dyDescent="0.2">
      <c r="A109" s="5" t="s">
        <v>5</v>
      </c>
      <c r="B109" s="142" t="str">
        <f>A18</f>
        <v>MÓDULO 1 - COMPOSIÇÃO DA REMUNERAÇÃO</v>
      </c>
      <c r="C109" s="140"/>
      <c r="D109" s="140"/>
      <c r="E109" s="140"/>
      <c r="F109" s="140"/>
      <c r="G109" s="140"/>
      <c r="H109" s="140"/>
      <c r="I109" s="140"/>
      <c r="J109" s="141"/>
      <c r="K109" s="63">
        <f>K27</f>
        <v>2071.2199999999998</v>
      </c>
    </row>
    <row r="110" spans="1:26" ht="12.75" x14ac:dyDescent="0.2">
      <c r="A110" s="5" t="s">
        <v>7</v>
      </c>
      <c r="B110" s="142" t="str">
        <f>A29</f>
        <v>MÓDULO 2 – ENCARGOS E BENEFÍCIOS ANUAIS, MENSAIS E DIÁRIOS</v>
      </c>
      <c r="C110" s="140"/>
      <c r="D110" s="140"/>
      <c r="E110" s="140"/>
      <c r="F110" s="140"/>
      <c r="G110" s="140"/>
      <c r="H110" s="140"/>
      <c r="I110" s="140"/>
      <c r="J110" s="141"/>
      <c r="K110" s="63">
        <f>K60</f>
        <v>1864.52</v>
      </c>
    </row>
    <row r="111" spans="1:26" ht="12.75" x14ac:dyDescent="0.2">
      <c r="A111" s="5" t="s">
        <v>10</v>
      </c>
      <c r="B111" s="142" t="str">
        <f>A62</f>
        <v>MÓDULO 3 – PROVISÃO PARA RESCISÃO</v>
      </c>
      <c r="C111" s="140"/>
      <c r="D111" s="140"/>
      <c r="E111" s="140"/>
      <c r="F111" s="140"/>
      <c r="G111" s="140"/>
      <c r="H111" s="140"/>
      <c r="I111" s="140"/>
      <c r="J111" s="141"/>
      <c r="K111" s="63">
        <f>K69</f>
        <v>65.53</v>
      </c>
      <c r="M111" s="7"/>
    </row>
    <row r="112" spans="1:26" ht="12.75" x14ac:dyDescent="0.2">
      <c r="A112" s="5" t="s">
        <v>14</v>
      </c>
      <c r="B112" s="142" t="str">
        <f>A71</f>
        <v>MÓDULO 4 – CUSTO DE REPOSIÇÃO DO PROFISSIONAL AUSENTE</v>
      </c>
      <c r="C112" s="140"/>
      <c r="D112" s="140"/>
      <c r="E112" s="140"/>
      <c r="F112" s="140"/>
      <c r="G112" s="140"/>
      <c r="H112" s="140"/>
      <c r="I112" s="140"/>
      <c r="J112" s="141"/>
      <c r="K112" s="63">
        <f>K85</f>
        <v>209</v>
      </c>
      <c r="M112" s="7"/>
    </row>
    <row r="113" spans="1:26" ht="12.75" x14ac:dyDescent="0.2">
      <c r="A113" s="5" t="s">
        <v>20</v>
      </c>
      <c r="B113" s="142" t="str">
        <f>A87</f>
        <v>MÓDULO 5 – INSUMOS DIVERSOS</v>
      </c>
      <c r="C113" s="140"/>
      <c r="D113" s="140"/>
      <c r="E113" s="140"/>
      <c r="F113" s="140"/>
      <c r="G113" s="140"/>
      <c r="H113" s="140"/>
      <c r="I113" s="140"/>
      <c r="J113" s="141"/>
      <c r="K113" s="63">
        <f>K95</f>
        <v>60</v>
      </c>
    </row>
    <row r="114" spans="1:26" s="3" customFormat="1" ht="12.75" x14ac:dyDescent="0.2">
      <c r="A114" s="6"/>
      <c r="B114" s="139" t="s">
        <v>95</v>
      </c>
      <c r="C114" s="140"/>
      <c r="D114" s="140"/>
      <c r="E114" s="140"/>
      <c r="F114" s="140"/>
      <c r="G114" s="140"/>
      <c r="H114" s="140"/>
      <c r="I114" s="140"/>
      <c r="J114" s="141"/>
      <c r="K114" s="64">
        <f>TRUNC(SUM(K109:K113),2)</f>
        <v>4270.2700000000004</v>
      </c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3" customFormat="1" ht="12.75" x14ac:dyDescent="0.2">
      <c r="A115" s="5" t="s">
        <v>23</v>
      </c>
      <c r="B115" s="142" t="str">
        <f>A97</f>
        <v>MÓDULO 6 – CUSTOS INDIRETOS, TRIBUTOS E LUCRO (CITL)</v>
      </c>
      <c r="C115" s="140"/>
      <c r="D115" s="140"/>
      <c r="E115" s="140"/>
      <c r="F115" s="140"/>
      <c r="G115" s="140"/>
      <c r="H115" s="140"/>
      <c r="I115" s="140"/>
      <c r="J115" s="141"/>
      <c r="K115" s="63">
        <f>K105</f>
        <v>465.26</v>
      </c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3" customFormat="1" ht="12.75" x14ac:dyDescent="0.2">
      <c r="A116" s="167" t="s">
        <v>115</v>
      </c>
      <c r="B116" s="148"/>
      <c r="C116" s="148"/>
      <c r="D116" s="148"/>
      <c r="E116" s="148"/>
      <c r="F116" s="148"/>
      <c r="G116" s="148"/>
      <c r="H116" s="148"/>
      <c r="I116" s="148"/>
      <c r="J116" s="149"/>
      <c r="K116" s="61">
        <f>TRUNC(SUM(K114:K115),2)</f>
        <v>4735.53</v>
      </c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3" customFormat="1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5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3" customFormat="1" ht="12.75" x14ac:dyDescent="0.2">
      <c r="A118" s="183" t="s">
        <v>116</v>
      </c>
      <c r="B118" s="184"/>
      <c r="C118" s="184"/>
      <c r="D118" s="184"/>
      <c r="E118" s="184"/>
      <c r="F118" s="184"/>
      <c r="G118" s="184"/>
      <c r="H118" s="184"/>
      <c r="I118" s="184"/>
      <c r="J118" s="185"/>
      <c r="K118" s="66">
        <f>K116*H7</f>
        <v>18942.12</v>
      </c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3" customFormat="1" ht="12.75" x14ac:dyDescent="0.2">
      <c r="A119" s="186" t="s">
        <v>134</v>
      </c>
      <c r="B119" s="186"/>
      <c r="C119" s="186"/>
      <c r="D119" s="186"/>
      <c r="E119" s="186"/>
      <c r="F119" s="186"/>
      <c r="G119" s="186"/>
      <c r="H119" s="186"/>
      <c r="I119" s="186"/>
      <c r="J119" s="186"/>
      <c r="K119" s="67">
        <f>K118*12</f>
        <v>227305.44</v>
      </c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3" customFormat="1" ht="12.75" x14ac:dyDescent="0.2">
      <c r="A120" s="1"/>
      <c r="B120" s="1"/>
      <c r="C120" s="1"/>
      <c r="D120" s="1"/>
      <c r="E120" s="1"/>
      <c r="F120" s="1"/>
      <c r="G120" s="1"/>
      <c r="H120" s="1"/>
      <c r="I120" s="4" t="s">
        <v>96</v>
      </c>
      <c r="J120" s="1"/>
      <c r="K120" s="68">
        <f>K116/K20</f>
        <v>2.6845408163265305</v>
      </c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3" customFormat="1" ht="13.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8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3" customFormat="1" ht="13.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8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3" customFormat="1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8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3" customFormat="1" ht="13.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8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3" customFormat="1" ht="13.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8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3" customFormat="1" ht="13.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8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3" customFormat="1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8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3" customFormat="1" ht="13.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8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3" customFormat="1" ht="13.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8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s="3" customFormat="1" ht="13.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8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15" customHeight="1" x14ac:dyDescent="0.2"/>
    <row r="132" spans="1:26" ht="13.15" customHeight="1" x14ac:dyDescent="0.2"/>
    <row r="133" spans="1:26" ht="13.15" customHeight="1" x14ac:dyDescent="0.2"/>
    <row r="134" spans="1:26" ht="13.15" customHeight="1" x14ac:dyDescent="0.2"/>
    <row r="135" spans="1:26" ht="13.15" customHeight="1" x14ac:dyDescent="0.2"/>
    <row r="136" spans="1:26" ht="13.15" customHeight="1" x14ac:dyDescent="0.2"/>
    <row r="137" spans="1:26" ht="13.15" customHeight="1" x14ac:dyDescent="0.2"/>
    <row r="138" spans="1:26" ht="13.15" customHeight="1" x14ac:dyDescent="0.2"/>
    <row r="139" spans="1:26" ht="13.15" customHeight="1" x14ac:dyDescent="0.2"/>
    <row r="140" spans="1:26" ht="12.75" x14ac:dyDescent="0.2"/>
    <row r="141" spans="1:26" ht="13.9" customHeight="1" x14ac:dyDescent="0.2"/>
    <row r="142" spans="1:26" ht="13.15" customHeight="1" x14ac:dyDescent="0.2"/>
    <row r="143" spans="1:26" ht="12.75" x14ac:dyDescent="0.2"/>
    <row r="144" spans="1:26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</sheetData>
  <mergeCells count="127">
    <mergeCell ref="A119:J119"/>
    <mergeCell ref="B112:J112"/>
    <mergeCell ref="B113:J113"/>
    <mergeCell ref="B114:J114"/>
    <mergeCell ref="B115:J115"/>
    <mergeCell ref="A116:J116"/>
    <mergeCell ref="A118:J118"/>
    <mergeCell ref="B106:K106"/>
    <mergeCell ref="A107:K107"/>
    <mergeCell ref="A108:J108"/>
    <mergeCell ref="B109:J109"/>
    <mergeCell ref="B110:J110"/>
    <mergeCell ref="B111:J111"/>
    <mergeCell ref="B101:I101"/>
    <mergeCell ref="B102:I102"/>
    <mergeCell ref="B103:I103"/>
    <mergeCell ref="B104:C104"/>
    <mergeCell ref="D104:H104"/>
    <mergeCell ref="A105:I105"/>
    <mergeCell ref="A95:I95"/>
    <mergeCell ref="A96:K96"/>
    <mergeCell ref="A97:K97"/>
    <mergeCell ref="B98:I98"/>
    <mergeCell ref="B99:I99"/>
    <mergeCell ref="B100:I100"/>
    <mergeCell ref="B89:I89"/>
    <mergeCell ref="B90:I90"/>
    <mergeCell ref="B91:I91"/>
    <mergeCell ref="B92:I92"/>
    <mergeCell ref="B93:I93"/>
    <mergeCell ref="B94:I94"/>
    <mergeCell ref="B83:J83"/>
    <mergeCell ref="B84:J84"/>
    <mergeCell ref="A85:J85"/>
    <mergeCell ref="A86:K86"/>
    <mergeCell ref="A87:K87"/>
    <mergeCell ref="B88:I88"/>
    <mergeCell ref="A77:I77"/>
    <mergeCell ref="B78:I78"/>
    <mergeCell ref="A79:I79"/>
    <mergeCell ref="A80:K80"/>
    <mergeCell ref="A81:K81"/>
    <mergeCell ref="A82:J82"/>
    <mergeCell ref="A71:K71"/>
    <mergeCell ref="A72:I72"/>
    <mergeCell ref="B73:I73"/>
    <mergeCell ref="B74:I74"/>
    <mergeCell ref="A75:I75"/>
    <mergeCell ref="A76:K76"/>
    <mergeCell ref="B65:I65"/>
    <mergeCell ref="B66:I66"/>
    <mergeCell ref="B67:I67"/>
    <mergeCell ref="B68:I68"/>
    <mergeCell ref="A69:I69"/>
    <mergeCell ref="A70:K70"/>
    <mergeCell ref="B59:J59"/>
    <mergeCell ref="A60:J60"/>
    <mergeCell ref="A61:K61"/>
    <mergeCell ref="A62:K62"/>
    <mergeCell ref="B63:I63"/>
    <mergeCell ref="B64:I64"/>
    <mergeCell ref="A53:J53"/>
    <mergeCell ref="A54:K54"/>
    <mergeCell ref="A55:K55"/>
    <mergeCell ref="A56:J56"/>
    <mergeCell ref="B57:J57"/>
    <mergeCell ref="B58:J58"/>
    <mergeCell ref="A47:I47"/>
    <mergeCell ref="C49:D49"/>
    <mergeCell ref="G49:H49"/>
    <mergeCell ref="B50:I50"/>
    <mergeCell ref="B51:I51"/>
    <mergeCell ref="B52:I52"/>
    <mergeCell ref="B41:I41"/>
    <mergeCell ref="B42:I42"/>
    <mergeCell ref="B43:I43"/>
    <mergeCell ref="B44:I44"/>
    <mergeCell ref="A45:I45"/>
    <mergeCell ref="A46:K46"/>
    <mergeCell ref="A34:K34"/>
    <mergeCell ref="A35:I35"/>
    <mergeCell ref="B36:I36"/>
    <mergeCell ref="B37:I37"/>
    <mergeCell ref="B38:I38"/>
    <mergeCell ref="B40:I40"/>
    <mergeCell ref="A28:K28"/>
    <mergeCell ref="A29:K29"/>
    <mergeCell ref="A30:I30"/>
    <mergeCell ref="B31:I31"/>
    <mergeCell ref="B32:I32"/>
    <mergeCell ref="A33:I33"/>
    <mergeCell ref="C22:I22"/>
    <mergeCell ref="C23:E23"/>
    <mergeCell ref="G23:I23"/>
    <mergeCell ref="C25:I25"/>
    <mergeCell ref="B26:I26"/>
    <mergeCell ref="A27:J27"/>
    <mergeCell ref="A16:G16"/>
    <mergeCell ref="H16:K16"/>
    <mergeCell ref="A17:K17"/>
    <mergeCell ref="A18:K18"/>
    <mergeCell ref="B19:I19"/>
    <mergeCell ref="B20:I20"/>
    <mergeCell ref="H13:K13"/>
    <mergeCell ref="A14:G14"/>
    <mergeCell ref="H14:K14"/>
    <mergeCell ref="A15:G15"/>
    <mergeCell ref="H15:K15"/>
    <mergeCell ref="A13:E13"/>
    <mergeCell ref="A10:K10"/>
    <mergeCell ref="A11:K11"/>
    <mergeCell ref="H12:K12"/>
    <mergeCell ref="A12:F12"/>
    <mergeCell ref="A6:G6"/>
    <mergeCell ref="H6:K6"/>
    <mergeCell ref="A7:G7"/>
    <mergeCell ref="A8:G8"/>
    <mergeCell ref="H8:K8"/>
    <mergeCell ref="A1:K1"/>
    <mergeCell ref="A2:B2"/>
    <mergeCell ref="C2:K2"/>
    <mergeCell ref="A3:K3"/>
    <mergeCell ref="A4:K4"/>
    <mergeCell ref="A5:G5"/>
    <mergeCell ref="H5:K5"/>
    <mergeCell ref="A9:G9"/>
    <mergeCell ref="H9:K9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1" manualBreakCount="1">
    <brk id="10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717"/>
  <sheetViews>
    <sheetView view="pageBreakPreview" topLeftCell="A77" zoomScale="91" zoomScaleNormal="55" zoomScaleSheetLayoutView="91" workbookViewId="0">
      <selection activeCell="M96" sqref="M96"/>
    </sheetView>
  </sheetViews>
  <sheetFormatPr defaultColWidth="14.42578125" defaultRowHeight="15" customHeight="1" x14ac:dyDescent="0.2"/>
  <cols>
    <col min="1" max="1" width="4.5703125" style="1" customWidth="1"/>
    <col min="2" max="2" width="56.85546875" style="1" customWidth="1"/>
    <col min="3" max="3" width="6.7109375" style="1" customWidth="1"/>
    <col min="4" max="4" width="6.140625" style="1" customWidth="1"/>
    <col min="5" max="5" width="16.85546875" style="1" customWidth="1"/>
    <col min="6" max="6" width="16.28515625" style="1" customWidth="1"/>
    <col min="7" max="7" width="20.5703125" style="1" customWidth="1"/>
    <col min="8" max="8" width="4.7109375" style="1" customWidth="1"/>
    <col min="9" max="9" width="26.28515625" style="1" customWidth="1"/>
    <col min="10" max="10" width="11.140625" style="1" customWidth="1"/>
    <col min="11" max="11" width="13.85546875" style="8" customWidth="1"/>
    <col min="12" max="12" width="27.42578125" style="3" customWidth="1"/>
    <col min="13" max="13" width="15.85546875" style="2" bestFit="1" customWidth="1"/>
    <col min="14" max="14" width="15.85546875" style="1" customWidth="1"/>
    <col min="15" max="15" width="9.5703125" style="1" customWidth="1"/>
    <col min="16" max="26" width="8.7109375" style="1" customWidth="1"/>
    <col min="27" max="16384" width="14.42578125" style="1"/>
  </cols>
  <sheetData>
    <row r="1" spans="1:12" ht="18" x14ac:dyDescent="0.2">
      <c r="A1" s="102" t="s">
        <v>127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 ht="18.75" customHeight="1" x14ac:dyDescent="0.2">
      <c r="A2" s="103" t="s">
        <v>0</v>
      </c>
      <c r="B2" s="104"/>
      <c r="C2" s="103" t="s">
        <v>146</v>
      </c>
      <c r="D2" s="105"/>
      <c r="E2" s="105"/>
      <c r="F2" s="105"/>
      <c r="G2" s="105"/>
      <c r="H2" s="105"/>
      <c r="I2" s="105"/>
      <c r="J2" s="105"/>
      <c r="K2" s="104"/>
    </row>
    <row r="3" spans="1:12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2" ht="12.75" x14ac:dyDescent="0.2">
      <c r="A4" s="109" t="s">
        <v>100</v>
      </c>
      <c r="B4" s="110"/>
      <c r="C4" s="110"/>
      <c r="D4" s="110"/>
      <c r="E4" s="110"/>
      <c r="F4" s="110"/>
      <c r="G4" s="110"/>
      <c r="H4" s="111"/>
      <c r="I4" s="111"/>
      <c r="J4" s="111"/>
      <c r="K4" s="112"/>
    </row>
    <row r="5" spans="1:12" ht="12.75" x14ac:dyDescent="0.2">
      <c r="A5" s="113" t="s">
        <v>101</v>
      </c>
      <c r="B5" s="113"/>
      <c r="C5" s="113"/>
      <c r="D5" s="113"/>
      <c r="E5" s="113"/>
      <c r="F5" s="113"/>
      <c r="G5" s="113"/>
      <c r="H5" s="114" t="s">
        <v>153</v>
      </c>
      <c r="I5" s="115"/>
      <c r="J5" s="115"/>
      <c r="K5" s="116"/>
    </row>
    <row r="6" spans="1:12" ht="12.75" x14ac:dyDescent="0.2">
      <c r="A6" s="113" t="s">
        <v>102</v>
      </c>
      <c r="B6" s="113"/>
      <c r="C6" s="113"/>
      <c r="D6" s="113"/>
      <c r="E6" s="113"/>
      <c r="F6" s="113"/>
      <c r="G6" s="113"/>
      <c r="H6" s="114" t="s">
        <v>147</v>
      </c>
      <c r="I6" s="115"/>
      <c r="J6" s="115"/>
      <c r="K6" s="116"/>
    </row>
    <row r="7" spans="1:12" ht="12.75" x14ac:dyDescent="0.2">
      <c r="A7" s="113" t="s">
        <v>103</v>
      </c>
      <c r="B7" s="113"/>
      <c r="C7" s="113"/>
      <c r="D7" s="113"/>
      <c r="E7" s="113"/>
      <c r="F7" s="113"/>
      <c r="G7" s="113"/>
      <c r="H7" s="50">
        <v>2</v>
      </c>
      <c r="I7" s="49"/>
      <c r="J7" s="49"/>
      <c r="K7" s="55"/>
    </row>
    <row r="8" spans="1:12" ht="12.75" x14ac:dyDescent="0.2">
      <c r="A8" s="129" t="s">
        <v>104</v>
      </c>
      <c r="B8" s="129"/>
      <c r="C8" s="129"/>
      <c r="D8" s="129"/>
      <c r="E8" s="129"/>
      <c r="F8" s="129"/>
      <c r="G8" s="129"/>
      <c r="H8" s="130">
        <v>12</v>
      </c>
      <c r="I8" s="131"/>
      <c r="J8" s="131"/>
      <c r="K8" s="132"/>
    </row>
    <row r="9" spans="1:12" ht="12.75" x14ac:dyDescent="0.2">
      <c r="A9" s="123" t="s">
        <v>105</v>
      </c>
      <c r="B9" s="124"/>
      <c r="C9" s="124"/>
      <c r="D9" s="124"/>
      <c r="E9" s="124"/>
      <c r="F9" s="124"/>
      <c r="G9" s="133"/>
      <c r="H9" s="134" t="s">
        <v>106</v>
      </c>
      <c r="I9" s="134"/>
      <c r="J9" s="134"/>
      <c r="K9" s="134"/>
    </row>
    <row r="10" spans="1:12" ht="12.75" x14ac:dyDescent="0.2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2" ht="12.75" x14ac:dyDescent="0.2">
      <c r="A11" s="120" t="s">
        <v>107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2" ht="26.25" customHeight="1" x14ac:dyDescent="0.2">
      <c r="A12" s="123" t="s">
        <v>126</v>
      </c>
      <c r="B12" s="124"/>
      <c r="C12" s="124"/>
      <c r="D12" s="124"/>
      <c r="E12" s="124"/>
      <c r="F12" s="124"/>
      <c r="G12" s="39">
        <v>220</v>
      </c>
      <c r="H12" s="125">
        <v>2689</v>
      </c>
      <c r="I12" s="125"/>
      <c r="J12" s="125"/>
      <c r="K12" s="125"/>
      <c r="L12" s="37"/>
    </row>
    <row r="13" spans="1:12" ht="15.75" customHeight="1" x14ac:dyDescent="0.2">
      <c r="A13" s="123" t="s">
        <v>132</v>
      </c>
      <c r="B13" s="124"/>
      <c r="C13" s="124"/>
      <c r="D13" s="124"/>
      <c r="E13" s="124"/>
      <c r="F13" s="54">
        <v>21</v>
      </c>
      <c r="G13" s="46">
        <v>8</v>
      </c>
      <c r="H13" s="126">
        <v>200</v>
      </c>
      <c r="I13" s="127"/>
      <c r="J13" s="127"/>
      <c r="K13" s="128"/>
      <c r="L13" s="37"/>
    </row>
    <row r="14" spans="1:12" ht="13.15" customHeight="1" x14ac:dyDescent="0.2">
      <c r="A14" s="123" t="s">
        <v>108</v>
      </c>
      <c r="B14" s="124"/>
      <c r="C14" s="124"/>
      <c r="D14" s="124"/>
      <c r="E14" s="124"/>
      <c r="F14" s="124"/>
      <c r="G14" s="133"/>
      <c r="H14" s="195" t="s">
        <v>146</v>
      </c>
      <c r="I14" s="195"/>
      <c r="J14" s="195"/>
      <c r="K14" s="195"/>
    </row>
    <row r="15" spans="1:12" ht="12.75" x14ac:dyDescent="0.2">
      <c r="A15" s="123" t="s">
        <v>109</v>
      </c>
      <c r="B15" s="124"/>
      <c r="C15" s="124"/>
      <c r="D15" s="124"/>
      <c r="E15" s="124"/>
      <c r="F15" s="124"/>
      <c r="G15" s="133"/>
      <c r="H15" s="145">
        <v>45689</v>
      </c>
      <c r="I15" s="134"/>
      <c r="J15" s="134"/>
      <c r="K15" s="134"/>
    </row>
    <row r="16" spans="1:12" ht="13.15" customHeight="1" x14ac:dyDescent="0.2">
      <c r="A16" s="123" t="s">
        <v>110</v>
      </c>
      <c r="B16" s="124"/>
      <c r="C16" s="124"/>
      <c r="D16" s="124"/>
      <c r="E16" s="124"/>
      <c r="F16" s="124"/>
      <c r="G16" s="133"/>
      <c r="H16" s="146" t="s">
        <v>145</v>
      </c>
      <c r="I16" s="146"/>
      <c r="J16" s="146"/>
      <c r="K16" s="146"/>
    </row>
    <row r="17" spans="1:26" ht="12.75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  <row r="18" spans="1:26" ht="12.75" x14ac:dyDescent="0.2">
      <c r="A18" s="136" t="s">
        <v>1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8"/>
    </row>
    <row r="19" spans="1:26" ht="12.75" x14ac:dyDescent="0.2">
      <c r="A19" s="6">
        <v>1</v>
      </c>
      <c r="B19" s="139" t="s">
        <v>2</v>
      </c>
      <c r="C19" s="140"/>
      <c r="D19" s="140"/>
      <c r="E19" s="140"/>
      <c r="F19" s="140"/>
      <c r="G19" s="140"/>
      <c r="H19" s="140"/>
      <c r="I19" s="141"/>
      <c r="J19" s="6" t="s">
        <v>3</v>
      </c>
      <c r="K19" s="6" t="s">
        <v>4</v>
      </c>
    </row>
    <row r="20" spans="1:26" s="2" customFormat="1" ht="12.75" x14ac:dyDescent="0.2">
      <c r="A20" s="6" t="s">
        <v>5</v>
      </c>
      <c r="B20" s="142" t="s">
        <v>6</v>
      </c>
      <c r="C20" s="140"/>
      <c r="D20" s="140"/>
      <c r="E20" s="140"/>
      <c r="F20" s="140"/>
      <c r="G20" s="140"/>
      <c r="H20" s="140"/>
      <c r="I20" s="141"/>
      <c r="J20" s="5"/>
      <c r="K20" s="56">
        <f>(H12/G12)*H13</f>
        <v>2444.5454545454545</v>
      </c>
      <c r="L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" customFormat="1" ht="12.75" x14ac:dyDescent="0.2">
      <c r="A21" s="6" t="s">
        <v>7</v>
      </c>
      <c r="B21" s="22" t="s">
        <v>8</v>
      </c>
      <c r="C21" s="143" t="s">
        <v>9</v>
      </c>
      <c r="D21" s="140"/>
      <c r="E21" s="140"/>
      <c r="F21" s="140"/>
      <c r="G21" s="140"/>
      <c r="H21" s="140"/>
      <c r="I21" s="141"/>
      <c r="J21" s="35">
        <v>0</v>
      </c>
      <c r="K21" s="15">
        <f>ROUND(K20*J21,2)</f>
        <v>0</v>
      </c>
      <c r="L21" s="2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" customFormat="1" ht="12.75" x14ac:dyDescent="0.2">
      <c r="A22" s="6" t="s">
        <v>10</v>
      </c>
      <c r="B22" s="22" t="s">
        <v>11</v>
      </c>
      <c r="C22" s="143" t="s">
        <v>12</v>
      </c>
      <c r="D22" s="140"/>
      <c r="E22" s="141"/>
      <c r="F22" s="36">
        <v>0</v>
      </c>
      <c r="G22" s="143" t="s">
        <v>13</v>
      </c>
      <c r="H22" s="140"/>
      <c r="I22" s="141"/>
      <c r="J22" s="38">
        <v>0</v>
      </c>
      <c r="K22" s="15">
        <f>K20*J22</f>
        <v>0</v>
      </c>
      <c r="L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" customFormat="1" ht="12.75" x14ac:dyDescent="0.2">
      <c r="A23" s="6" t="s">
        <v>14</v>
      </c>
      <c r="B23" s="19" t="s">
        <v>15</v>
      </c>
      <c r="C23" s="34" t="s">
        <v>16</v>
      </c>
      <c r="D23" s="34">
        <v>200</v>
      </c>
      <c r="E23" s="34" t="s">
        <v>17</v>
      </c>
      <c r="F23" s="34">
        <v>0</v>
      </c>
      <c r="G23" s="3" t="s">
        <v>18</v>
      </c>
      <c r="H23" s="33">
        <v>0</v>
      </c>
      <c r="I23" s="32" t="s">
        <v>19</v>
      </c>
      <c r="J23" s="16">
        <v>0</v>
      </c>
      <c r="K23" s="15">
        <f>ROUND((K20+K25)/D23*F23*H23*J23,2)</f>
        <v>0</v>
      </c>
      <c r="L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" customFormat="1" ht="12.75" x14ac:dyDescent="0.2">
      <c r="A24" s="6" t="s">
        <v>20</v>
      </c>
      <c r="B24" s="22" t="s">
        <v>21</v>
      </c>
      <c r="C24" s="158" t="s">
        <v>22</v>
      </c>
      <c r="D24" s="140"/>
      <c r="E24" s="140"/>
      <c r="F24" s="140"/>
      <c r="G24" s="140"/>
      <c r="H24" s="140"/>
      <c r="I24" s="141"/>
      <c r="J24" s="16">
        <v>0</v>
      </c>
      <c r="K24" s="15">
        <f>ROUND(((K20+K25)/D23*F23*H23*J23)*J24,2)</f>
        <v>0</v>
      </c>
      <c r="L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" customFormat="1" ht="12.75" x14ac:dyDescent="0.2">
      <c r="A25" s="6" t="s">
        <v>23</v>
      </c>
      <c r="B25" s="142" t="s">
        <v>119</v>
      </c>
      <c r="C25" s="140"/>
      <c r="D25" s="140"/>
      <c r="E25" s="140"/>
      <c r="F25" s="140"/>
      <c r="G25" s="140"/>
      <c r="H25" s="140"/>
      <c r="I25" s="141"/>
      <c r="J25" s="16"/>
      <c r="K25" s="15">
        <v>0</v>
      </c>
      <c r="L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" customFormat="1" ht="12.75" x14ac:dyDescent="0.2">
      <c r="A26" s="159" t="s">
        <v>24</v>
      </c>
      <c r="B26" s="153"/>
      <c r="C26" s="153"/>
      <c r="D26" s="153"/>
      <c r="E26" s="153"/>
      <c r="F26" s="153"/>
      <c r="G26" s="153"/>
      <c r="H26" s="153"/>
      <c r="I26" s="153"/>
      <c r="J26" s="154"/>
      <c r="K26" s="58">
        <f>ROUND(SUM(K20:K25),2)</f>
        <v>2444.5500000000002</v>
      </c>
      <c r="L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" customFormat="1" ht="12.75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" customFormat="1" ht="12.75" x14ac:dyDescent="0.2">
      <c r="A28" s="136" t="s">
        <v>25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" customFormat="1" ht="12.75" x14ac:dyDescent="0.2">
      <c r="A29" s="152" t="s">
        <v>26</v>
      </c>
      <c r="B29" s="148"/>
      <c r="C29" s="148"/>
      <c r="D29" s="148"/>
      <c r="E29" s="148"/>
      <c r="F29" s="148"/>
      <c r="G29" s="148"/>
      <c r="H29" s="148"/>
      <c r="I29" s="149"/>
      <c r="J29" s="42" t="s">
        <v>3</v>
      </c>
      <c r="K29" s="42" t="s">
        <v>4</v>
      </c>
      <c r="L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" customFormat="1" ht="12.75" x14ac:dyDescent="0.2">
      <c r="A30" s="6" t="s">
        <v>5</v>
      </c>
      <c r="B30" s="142" t="s">
        <v>99</v>
      </c>
      <c r="C30" s="140"/>
      <c r="D30" s="140"/>
      <c r="E30" s="140"/>
      <c r="F30" s="140"/>
      <c r="G30" s="140"/>
      <c r="H30" s="140"/>
      <c r="I30" s="141"/>
      <c r="J30" s="16">
        <f>1/12</f>
        <v>8.3333333333333329E-2</v>
      </c>
      <c r="K30" s="15">
        <f>ROUND($K$26*J30,2)</f>
        <v>203.71</v>
      </c>
      <c r="L30" s="3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" customFormat="1" ht="12.75" x14ac:dyDescent="0.2">
      <c r="A31" s="6" t="s">
        <v>7</v>
      </c>
      <c r="B31" s="142" t="s">
        <v>27</v>
      </c>
      <c r="C31" s="140"/>
      <c r="D31" s="140"/>
      <c r="E31" s="140"/>
      <c r="F31" s="140"/>
      <c r="G31" s="140"/>
      <c r="H31" s="140"/>
      <c r="I31" s="141"/>
      <c r="J31" s="18">
        <f>1/12/3</f>
        <v>2.7777777777777776E-2</v>
      </c>
      <c r="K31" s="15">
        <f>ROUND(J31*K26,2)</f>
        <v>67.900000000000006</v>
      </c>
      <c r="L31" s="2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" customFormat="1" ht="12.75" x14ac:dyDescent="0.2">
      <c r="A32" s="147" t="s">
        <v>28</v>
      </c>
      <c r="B32" s="148"/>
      <c r="C32" s="148"/>
      <c r="D32" s="148"/>
      <c r="E32" s="148"/>
      <c r="F32" s="148"/>
      <c r="G32" s="148"/>
      <c r="H32" s="148"/>
      <c r="I32" s="149"/>
      <c r="J32" s="43">
        <f>TRUNC(SUM(J30:J31),4)</f>
        <v>0.1111</v>
      </c>
      <c r="K32" s="59">
        <f>ROUND(SUM(K30:K31),2)</f>
        <v>271.61</v>
      </c>
      <c r="L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14" ht="12.75" x14ac:dyDescent="0.2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</row>
    <row r="34" spans="1:14" ht="12.75" x14ac:dyDescent="0.2">
      <c r="A34" s="152" t="s">
        <v>29</v>
      </c>
      <c r="B34" s="153"/>
      <c r="C34" s="153"/>
      <c r="D34" s="153"/>
      <c r="E34" s="153"/>
      <c r="F34" s="153"/>
      <c r="G34" s="153"/>
      <c r="H34" s="153"/>
      <c r="I34" s="154"/>
      <c r="J34" s="42" t="s">
        <v>3</v>
      </c>
      <c r="K34" s="42" t="s">
        <v>4</v>
      </c>
      <c r="N34" s="8"/>
    </row>
    <row r="35" spans="1:14" ht="12.75" x14ac:dyDescent="0.2">
      <c r="A35" s="30"/>
      <c r="B35" s="155" t="s">
        <v>111</v>
      </c>
      <c r="C35" s="156"/>
      <c r="D35" s="156"/>
      <c r="E35" s="156"/>
      <c r="F35" s="156"/>
      <c r="G35" s="156"/>
      <c r="H35" s="156"/>
      <c r="I35" s="157"/>
      <c r="J35" s="29"/>
      <c r="K35" s="28">
        <f>K26+K32</f>
        <v>2716.1600000000003</v>
      </c>
      <c r="N35" s="8"/>
    </row>
    <row r="36" spans="1:14" ht="12.75" x14ac:dyDescent="0.2">
      <c r="A36" s="6" t="s">
        <v>5</v>
      </c>
      <c r="B36" s="164" t="s">
        <v>30</v>
      </c>
      <c r="C36" s="165"/>
      <c r="D36" s="165"/>
      <c r="E36" s="165"/>
      <c r="F36" s="165"/>
      <c r="G36" s="165"/>
      <c r="H36" s="165"/>
      <c r="I36" s="166"/>
      <c r="J36" s="16">
        <v>0.2</v>
      </c>
      <c r="K36" s="15">
        <f t="shared" ref="K36:K43" si="0">ROUND(J36*$K$35,2)</f>
        <v>543.23</v>
      </c>
      <c r="L36" s="23"/>
      <c r="N36" s="8"/>
    </row>
    <row r="37" spans="1:14" ht="12.75" x14ac:dyDescent="0.2">
      <c r="A37" s="6" t="s">
        <v>7</v>
      </c>
      <c r="B37" s="142" t="s">
        <v>31</v>
      </c>
      <c r="C37" s="140"/>
      <c r="D37" s="140"/>
      <c r="E37" s="140"/>
      <c r="F37" s="140"/>
      <c r="G37" s="140"/>
      <c r="H37" s="140"/>
      <c r="I37" s="141"/>
      <c r="J37" s="16">
        <v>2.5000000000000001E-2</v>
      </c>
      <c r="K37" s="15">
        <f t="shared" si="0"/>
        <v>67.900000000000006</v>
      </c>
      <c r="L37" s="23"/>
    </row>
    <row r="38" spans="1:14" ht="12.75" x14ac:dyDescent="0.2">
      <c r="A38" s="11" t="s">
        <v>10</v>
      </c>
      <c r="B38" s="22" t="s">
        <v>32</v>
      </c>
      <c r="C38" s="27"/>
      <c r="D38" s="27" t="s">
        <v>33</v>
      </c>
      <c r="E38" s="26" t="s">
        <v>34</v>
      </c>
      <c r="F38" s="19" t="s">
        <v>35</v>
      </c>
      <c r="G38" s="25">
        <v>0.03</v>
      </c>
      <c r="H38" s="19" t="s">
        <v>36</v>
      </c>
      <c r="I38" s="24">
        <v>1</v>
      </c>
      <c r="J38" s="16">
        <v>0.03</v>
      </c>
      <c r="K38" s="15">
        <f t="shared" si="0"/>
        <v>81.48</v>
      </c>
      <c r="L38" s="23"/>
    </row>
    <row r="39" spans="1:14" ht="12.75" x14ac:dyDescent="0.2">
      <c r="A39" s="6" t="s">
        <v>14</v>
      </c>
      <c r="B39" s="164" t="s">
        <v>37</v>
      </c>
      <c r="C39" s="165"/>
      <c r="D39" s="165"/>
      <c r="E39" s="165"/>
      <c r="F39" s="165"/>
      <c r="G39" s="165"/>
      <c r="H39" s="165"/>
      <c r="I39" s="166"/>
      <c r="J39" s="16">
        <v>1.4999999999999999E-2</v>
      </c>
      <c r="K39" s="15">
        <f t="shared" si="0"/>
        <v>40.74</v>
      </c>
      <c r="L39" s="23"/>
    </row>
    <row r="40" spans="1:14" ht="12.75" x14ac:dyDescent="0.2">
      <c r="A40" s="6" t="s">
        <v>20</v>
      </c>
      <c r="B40" s="142" t="s">
        <v>38</v>
      </c>
      <c r="C40" s="140"/>
      <c r="D40" s="140"/>
      <c r="E40" s="140"/>
      <c r="F40" s="140"/>
      <c r="G40" s="140"/>
      <c r="H40" s="140"/>
      <c r="I40" s="141"/>
      <c r="J40" s="16">
        <v>0.01</v>
      </c>
      <c r="K40" s="15">
        <f t="shared" si="0"/>
        <v>27.16</v>
      </c>
      <c r="L40" s="23"/>
    </row>
    <row r="41" spans="1:14" ht="12.75" x14ac:dyDescent="0.2">
      <c r="A41" s="6" t="s">
        <v>23</v>
      </c>
      <c r="B41" s="142" t="s">
        <v>39</v>
      </c>
      <c r="C41" s="140"/>
      <c r="D41" s="140"/>
      <c r="E41" s="140"/>
      <c r="F41" s="140"/>
      <c r="G41" s="140"/>
      <c r="H41" s="140"/>
      <c r="I41" s="141"/>
      <c r="J41" s="16">
        <v>6.0000000000000001E-3</v>
      </c>
      <c r="K41" s="15">
        <f t="shared" si="0"/>
        <v>16.3</v>
      </c>
      <c r="L41" s="23"/>
    </row>
    <row r="42" spans="1:14" ht="12.75" x14ac:dyDescent="0.2">
      <c r="A42" s="6" t="s">
        <v>40</v>
      </c>
      <c r="B42" s="142" t="s">
        <v>41</v>
      </c>
      <c r="C42" s="140"/>
      <c r="D42" s="140"/>
      <c r="E42" s="140"/>
      <c r="F42" s="140"/>
      <c r="G42" s="140"/>
      <c r="H42" s="140"/>
      <c r="I42" s="141"/>
      <c r="J42" s="16">
        <v>2E-3</v>
      </c>
      <c r="K42" s="15">
        <f t="shared" si="0"/>
        <v>5.43</v>
      </c>
      <c r="L42" s="23"/>
    </row>
    <row r="43" spans="1:14" ht="12.75" x14ac:dyDescent="0.2">
      <c r="A43" s="6" t="s">
        <v>42</v>
      </c>
      <c r="B43" s="142" t="s">
        <v>43</v>
      </c>
      <c r="C43" s="140"/>
      <c r="D43" s="140"/>
      <c r="E43" s="140"/>
      <c r="F43" s="140"/>
      <c r="G43" s="140"/>
      <c r="H43" s="140"/>
      <c r="I43" s="141"/>
      <c r="J43" s="16">
        <v>0.08</v>
      </c>
      <c r="K43" s="15">
        <f t="shared" si="0"/>
        <v>217.29</v>
      </c>
      <c r="L43" s="23"/>
    </row>
    <row r="44" spans="1:14" ht="12.75" x14ac:dyDescent="0.2">
      <c r="A44" s="139" t="s">
        <v>44</v>
      </c>
      <c r="B44" s="140"/>
      <c r="C44" s="140"/>
      <c r="D44" s="140"/>
      <c r="E44" s="140"/>
      <c r="F44" s="140"/>
      <c r="G44" s="140"/>
      <c r="H44" s="140"/>
      <c r="I44" s="141"/>
      <c r="J44" s="17">
        <f>SUM(J36:J43)</f>
        <v>0.36800000000000005</v>
      </c>
      <c r="K44" s="60">
        <f>ROUND(SUM(K36:K43),2)</f>
        <v>999.53</v>
      </c>
      <c r="L44" s="23"/>
    </row>
    <row r="45" spans="1:14" ht="12.75" x14ac:dyDescent="0.2">
      <c r="A45" s="161"/>
      <c r="B45" s="140"/>
      <c r="C45" s="140"/>
      <c r="D45" s="140"/>
      <c r="E45" s="140"/>
      <c r="F45" s="140"/>
      <c r="G45" s="140"/>
      <c r="H45" s="140"/>
      <c r="I45" s="140"/>
      <c r="J45" s="140"/>
      <c r="K45" s="140"/>
    </row>
    <row r="46" spans="1:14" ht="12.75" x14ac:dyDescent="0.2">
      <c r="A46" s="139" t="s">
        <v>45</v>
      </c>
      <c r="B46" s="140"/>
      <c r="C46" s="140"/>
      <c r="D46" s="140"/>
      <c r="E46" s="140"/>
      <c r="F46" s="140"/>
      <c r="G46" s="140"/>
      <c r="H46" s="140"/>
      <c r="I46" s="141"/>
      <c r="J46" s="17"/>
      <c r="K46" s="6" t="s">
        <v>4</v>
      </c>
    </row>
    <row r="47" spans="1:14" ht="12.75" x14ac:dyDescent="0.2">
      <c r="A47" s="6" t="s">
        <v>5</v>
      </c>
      <c r="B47" s="19" t="s">
        <v>112</v>
      </c>
      <c r="C47" s="19" t="s">
        <v>46</v>
      </c>
      <c r="D47" s="19">
        <v>0</v>
      </c>
      <c r="E47" s="19" t="s">
        <v>47</v>
      </c>
      <c r="F47" s="21">
        <v>0</v>
      </c>
      <c r="G47" s="19" t="s">
        <v>48</v>
      </c>
      <c r="H47" s="21">
        <v>0</v>
      </c>
      <c r="I47" s="19"/>
      <c r="J47" s="5" t="s">
        <v>49</v>
      </c>
      <c r="K47" s="15">
        <v>0</v>
      </c>
    </row>
    <row r="48" spans="1:14" ht="12.75" x14ac:dyDescent="0.2">
      <c r="A48" s="6" t="s">
        <v>7</v>
      </c>
      <c r="B48" s="22" t="s">
        <v>125</v>
      </c>
      <c r="C48" s="143" t="s">
        <v>50</v>
      </c>
      <c r="D48" s="141"/>
      <c r="E48" s="21">
        <v>805</v>
      </c>
      <c r="F48" s="20" t="s">
        <v>51</v>
      </c>
      <c r="G48" s="162">
        <v>0.2</v>
      </c>
      <c r="H48" s="163"/>
      <c r="I48" s="19"/>
      <c r="J48" s="5" t="s">
        <v>49</v>
      </c>
      <c r="K48" s="15">
        <f>ROUND(E48*(100%-G48),2)</f>
        <v>644</v>
      </c>
    </row>
    <row r="49" spans="1:26" s="3" customFormat="1" ht="12.75" x14ac:dyDescent="0.2">
      <c r="A49" s="6" t="s">
        <v>10</v>
      </c>
      <c r="B49" s="142" t="s">
        <v>124</v>
      </c>
      <c r="C49" s="140"/>
      <c r="D49" s="140"/>
      <c r="E49" s="140"/>
      <c r="F49" s="140"/>
      <c r="G49" s="140"/>
      <c r="H49" s="140"/>
      <c r="I49" s="141"/>
      <c r="J49" s="5" t="s">
        <v>49</v>
      </c>
      <c r="K49" s="15">
        <v>87.5</v>
      </c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3" customFormat="1" ht="12.75" x14ac:dyDescent="0.2">
      <c r="A50" s="6" t="s">
        <v>14</v>
      </c>
      <c r="B50" s="170" t="s">
        <v>121</v>
      </c>
      <c r="C50" s="140"/>
      <c r="D50" s="140"/>
      <c r="E50" s="140"/>
      <c r="F50" s="140"/>
      <c r="G50" s="140"/>
      <c r="H50" s="140"/>
      <c r="I50" s="141"/>
      <c r="J50" s="5" t="s">
        <v>49</v>
      </c>
      <c r="K50" s="15">
        <v>28</v>
      </c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" customFormat="1" ht="12.75" x14ac:dyDescent="0.2">
      <c r="A51" s="6" t="s">
        <v>20</v>
      </c>
      <c r="B51" s="142" t="s">
        <v>122</v>
      </c>
      <c r="C51" s="140"/>
      <c r="D51" s="140"/>
      <c r="E51" s="140"/>
      <c r="F51" s="140"/>
      <c r="G51" s="140"/>
      <c r="H51" s="140"/>
      <c r="I51" s="141"/>
      <c r="J51" s="5"/>
      <c r="K51" s="15">
        <v>28</v>
      </c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" customFormat="1" ht="12.75" x14ac:dyDescent="0.2">
      <c r="A52" s="139" t="s">
        <v>52</v>
      </c>
      <c r="B52" s="140"/>
      <c r="C52" s="140"/>
      <c r="D52" s="140"/>
      <c r="E52" s="140"/>
      <c r="F52" s="140"/>
      <c r="G52" s="140"/>
      <c r="H52" s="140"/>
      <c r="I52" s="140"/>
      <c r="J52" s="141"/>
      <c r="K52" s="60">
        <f>ROUND(SUM(K47:K51),2)</f>
        <v>787.5</v>
      </c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3" customFormat="1" ht="12.75" x14ac:dyDescent="0.2">
      <c r="A53" s="171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12.75" x14ac:dyDescent="0.2">
      <c r="A54" s="173" t="s">
        <v>53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9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" customFormat="1" ht="12.75" x14ac:dyDescent="0.2">
      <c r="A55" s="139" t="s">
        <v>54</v>
      </c>
      <c r="B55" s="140"/>
      <c r="C55" s="140"/>
      <c r="D55" s="140"/>
      <c r="E55" s="140"/>
      <c r="F55" s="140"/>
      <c r="G55" s="140"/>
      <c r="H55" s="140"/>
      <c r="I55" s="140"/>
      <c r="J55" s="141"/>
      <c r="K55" s="6" t="s">
        <v>4</v>
      </c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3" customFormat="1" ht="15.75" customHeight="1" x14ac:dyDescent="0.2">
      <c r="A56" s="6" t="s">
        <v>55</v>
      </c>
      <c r="B56" s="142" t="s">
        <v>56</v>
      </c>
      <c r="C56" s="140"/>
      <c r="D56" s="140"/>
      <c r="E56" s="140"/>
      <c r="F56" s="140"/>
      <c r="G56" s="140"/>
      <c r="H56" s="140"/>
      <c r="I56" s="140"/>
      <c r="J56" s="141"/>
      <c r="K56" s="15">
        <f>K32</f>
        <v>271.61</v>
      </c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" customFormat="1" ht="12.75" customHeight="1" x14ac:dyDescent="0.2">
      <c r="A57" s="6" t="s">
        <v>57</v>
      </c>
      <c r="B57" s="142" t="s">
        <v>58</v>
      </c>
      <c r="C57" s="140"/>
      <c r="D57" s="140"/>
      <c r="E57" s="140"/>
      <c r="F57" s="140"/>
      <c r="G57" s="140"/>
      <c r="H57" s="140"/>
      <c r="I57" s="140"/>
      <c r="J57" s="141"/>
      <c r="K57" s="15">
        <f>K44</f>
        <v>999.53</v>
      </c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" customFormat="1" ht="13.5" customHeight="1" x14ac:dyDescent="0.2">
      <c r="A58" s="6" t="s">
        <v>59</v>
      </c>
      <c r="B58" s="142" t="s">
        <v>60</v>
      </c>
      <c r="C58" s="140"/>
      <c r="D58" s="140"/>
      <c r="E58" s="140"/>
      <c r="F58" s="140"/>
      <c r="G58" s="140"/>
      <c r="H58" s="140"/>
      <c r="I58" s="140"/>
      <c r="J58" s="141"/>
      <c r="K58" s="15">
        <f>K52</f>
        <v>787.5</v>
      </c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3" customFormat="1" ht="12.75" x14ac:dyDescent="0.2">
      <c r="A59" s="167" t="s">
        <v>61</v>
      </c>
      <c r="B59" s="148"/>
      <c r="C59" s="148"/>
      <c r="D59" s="148"/>
      <c r="E59" s="148"/>
      <c r="F59" s="148"/>
      <c r="G59" s="148"/>
      <c r="H59" s="148"/>
      <c r="I59" s="148"/>
      <c r="J59" s="149"/>
      <c r="K59" s="61">
        <f>ROUND(SUM(K56:K58),2)</f>
        <v>2058.64</v>
      </c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3" customFormat="1" ht="12.75" x14ac:dyDescent="0.2">
      <c r="A60" s="168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3" customFormat="1" ht="12.75" x14ac:dyDescent="0.2">
      <c r="A61" s="175" t="s">
        <v>62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" customFormat="1" ht="12.75" x14ac:dyDescent="0.2">
      <c r="A62" s="6">
        <v>3</v>
      </c>
      <c r="B62" s="139" t="s">
        <v>63</v>
      </c>
      <c r="C62" s="140"/>
      <c r="D62" s="140"/>
      <c r="E62" s="140"/>
      <c r="F62" s="140"/>
      <c r="G62" s="140"/>
      <c r="H62" s="140"/>
      <c r="I62" s="141"/>
      <c r="J62" s="6" t="s">
        <v>3</v>
      </c>
      <c r="K62" s="6" t="s">
        <v>4</v>
      </c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3" customFormat="1" ht="12.75" x14ac:dyDescent="0.2">
      <c r="A63" s="6" t="s">
        <v>5</v>
      </c>
      <c r="B63" s="142" t="s">
        <v>64</v>
      </c>
      <c r="C63" s="140"/>
      <c r="D63" s="140"/>
      <c r="E63" s="140"/>
      <c r="F63" s="140"/>
      <c r="G63" s="140"/>
      <c r="H63" s="140"/>
      <c r="I63" s="141"/>
      <c r="J63" s="16">
        <v>4.1999999999999997E-3</v>
      </c>
      <c r="K63" s="15">
        <f>ROUND($K$26*J63,2)</f>
        <v>10.27</v>
      </c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3" customFormat="1" ht="12.75" x14ac:dyDescent="0.2">
      <c r="A64" s="6" t="s">
        <v>7</v>
      </c>
      <c r="B64" s="142" t="s">
        <v>65</v>
      </c>
      <c r="C64" s="140"/>
      <c r="D64" s="140"/>
      <c r="E64" s="140"/>
      <c r="F64" s="140"/>
      <c r="G64" s="140"/>
      <c r="H64" s="140"/>
      <c r="I64" s="141"/>
      <c r="J64" s="16">
        <v>2.9999999999999997E-4</v>
      </c>
      <c r="K64" s="15">
        <f>ROUND(J64*K26,2)</f>
        <v>0.73</v>
      </c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2" customFormat="1" ht="12.75" x14ac:dyDescent="0.2">
      <c r="A65" s="6" t="s">
        <v>10</v>
      </c>
      <c r="B65" s="142" t="s">
        <v>66</v>
      </c>
      <c r="C65" s="140"/>
      <c r="D65" s="140"/>
      <c r="E65" s="140"/>
      <c r="F65" s="140"/>
      <c r="G65" s="140"/>
      <c r="H65" s="140"/>
      <c r="I65" s="141"/>
      <c r="J65" s="16">
        <v>1.9400000000000001E-2</v>
      </c>
      <c r="K65" s="15">
        <f>ROUND($K$26*J65,2)</f>
        <v>47.42</v>
      </c>
      <c r="L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" customFormat="1" ht="12.75" x14ac:dyDescent="0.2">
      <c r="A66" s="6" t="s">
        <v>14</v>
      </c>
      <c r="B66" s="142" t="s">
        <v>67</v>
      </c>
      <c r="C66" s="140"/>
      <c r="D66" s="140"/>
      <c r="E66" s="140"/>
      <c r="F66" s="140"/>
      <c r="G66" s="140"/>
      <c r="H66" s="140"/>
      <c r="I66" s="141"/>
      <c r="J66" s="18">
        <v>5.4000000000000003E-3</v>
      </c>
      <c r="K66" s="15">
        <f>ROUND(K65*J44,2)</f>
        <v>17.45</v>
      </c>
      <c r="L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" customFormat="1" ht="12.75" x14ac:dyDescent="0.2">
      <c r="A67" s="6" t="s">
        <v>20</v>
      </c>
      <c r="B67" s="142" t="s">
        <v>68</v>
      </c>
      <c r="C67" s="140"/>
      <c r="D67" s="140"/>
      <c r="E67" s="140"/>
      <c r="F67" s="140"/>
      <c r="G67" s="140"/>
      <c r="H67" s="140"/>
      <c r="I67" s="141"/>
      <c r="J67" s="16">
        <v>5.9999999999999995E-4</v>
      </c>
      <c r="K67" s="15">
        <f>ROUND($K$26*J67,2)</f>
        <v>1.47</v>
      </c>
      <c r="L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" customFormat="1" ht="12.75" x14ac:dyDescent="0.2">
      <c r="A68" s="167" t="s">
        <v>69</v>
      </c>
      <c r="B68" s="148"/>
      <c r="C68" s="148"/>
      <c r="D68" s="148"/>
      <c r="E68" s="148"/>
      <c r="F68" s="148"/>
      <c r="G68" s="148"/>
      <c r="H68" s="148"/>
      <c r="I68" s="149"/>
      <c r="J68" s="44">
        <f>ROUND(SUM(J63:J67),4)</f>
        <v>2.9899999999999999E-2</v>
      </c>
      <c r="K68" s="62">
        <f>ROUND(SUM(K63:K67),2)</f>
        <v>77.34</v>
      </c>
      <c r="L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" customFormat="1" ht="12.75" x14ac:dyDescent="0.2">
      <c r="A69" s="174"/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" customFormat="1" ht="12.75" x14ac:dyDescent="0.2">
      <c r="A70" s="175" t="s">
        <v>70</v>
      </c>
      <c r="B70" s="148"/>
      <c r="C70" s="148"/>
      <c r="D70" s="148"/>
      <c r="E70" s="148"/>
      <c r="F70" s="148"/>
      <c r="G70" s="148"/>
      <c r="H70" s="148"/>
      <c r="I70" s="148"/>
      <c r="J70" s="148"/>
      <c r="K70" s="149"/>
      <c r="L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" customFormat="1" ht="12.75" x14ac:dyDescent="0.2">
      <c r="A71" s="139" t="s">
        <v>71</v>
      </c>
      <c r="B71" s="140"/>
      <c r="C71" s="140"/>
      <c r="D71" s="140"/>
      <c r="E71" s="140"/>
      <c r="F71" s="140"/>
      <c r="G71" s="140"/>
      <c r="H71" s="140"/>
      <c r="I71" s="141"/>
      <c r="J71" s="6" t="s">
        <v>3</v>
      </c>
      <c r="K71" s="6" t="s">
        <v>4</v>
      </c>
      <c r="L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" customFormat="1" ht="12.75" x14ac:dyDescent="0.2">
      <c r="A72" s="6" t="s">
        <v>5</v>
      </c>
      <c r="B72" s="142" t="s">
        <v>72</v>
      </c>
      <c r="C72" s="140"/>
      <c r="D72" s="140"/>
      <c r="E72" s="140"/>
      <c r="F72" s="140"/>
      <c r="G72" s="140"/>
      <c r="H72" s="140"/>
      <c r="I72" s="141"/>
      <c r="J72" s="16">
        <v>3.6200000000000003E-2</v>
      </c>
      <c r="K72" s="15">
        <f>(K26+K44+K52)*J72</f>
        <v>153.18319600000001</v>
      </c>
      <c r="L72" s="1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" customFormat="1" ht="12.75" x14ac:dyDescent="0.2">
      <c r="A73" s="6" t="s">
        <v>7</v>
      </c>
      <c r="B73" s="142" t="s">
        <v>73</v>
      </c>
      <c r="C73" s="140"/>
      <c r="D73" s="140"/>
      <c r="E73" s="140"/>
      <c r="F73" s="140"/>
      <c r="G73" s="140"/>
      <c r="H73" s="140"/>
      <c r="I73" s="141"/>
      <c r="J73" s="16">
        <v>2.0199999999999999E-2</v>
      </c>
      <c r="K73" s="15">
        <f>(K26+K44+K52)*J73</f>
        <v>85.477915999999993</v>
      </c>
      <c r="L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" customFormat="1" ht="12.75" x14ac:dyDescent="0.2">
      <c r="A74" s="139" t="s">
        <v>74</v>
      </c>
      <c r="B74" s="140"/>
      <c r="C74" s="140"/>
      <c r="D74" s="140"/>
      <c r="E74" s="140"/>
      <c r="F74" s="140"/>
      <c r="G74" s="140"/>
      <c r="H74" s="140"/>
      <c r="I74" s="141"/>
      <c r="J74" s="17">
        <f>TRUNC(SUM(J72:J73),4)</f>
        <v>5.6399999999999999E-2</v>
      </c>
      <c r="K74" s="60">
        <f>ROUND(SUM(K72:K73),2)</f>
        <v>238.66</v>
      </c>
      <c r="L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" customFormat="1" ht="12.75" x14ac:dyDescent="0.2">
      <c r="A75" s="176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" customFormat="1" ht="12.75" x14ac:dyDescent="0.2">
      <c r="A76" s="139" t="s">
        <v>75</v>
      </c>
      <c r="B76" s="140"/>
      <c r="C76" s="140"/>
      <c r="D76" s="140"/>
      <c r="E76" s="140"/>
      <c r="F76" s="140"/>
      <c r="G76" s="140"/>
      <c r="H76" s="140"/>
      <c r="I76" s="141"/>
      <c r="J76" s="6" t="s">
        <v>3</v>
      </c>
      <c r="K76" s="6" t="s">
        <v>4</v>
      </c>
      <c r="L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" customFormat="1" ht="12.75" x14ac:dyDescent="0.2">
      <c r="A77" s="6" t="s">
        <v>5</v>
      </c>
      <c r="B77" s="142" t="s">
        <v>76</v>
      </c>
      <c r="C77" s="140"/>
      <c r="D77" s="140"/>
      <c r="E77" s="140"/>
      <c r="F77" s="140"/>
      <c r="G77" s="140"/>
      <c r="H77" s="140"/>
      <c r="I77" s="141"/>
      <c r="J77" s="16">
        <v>0</v>
      </c>
      <c r="K77" s="15">
        <f>ROUND($K$26*J77,2)</f>
        <v>0</v>
      </c>
      <c r="L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" customFormat="1" ht="12.75" x14ac:dyDescent="0.2">
      <c r="A78" s="139" t="s">
        <v>77</v>
      </c>
      <c r="B78" s="140"/>
      <c r="C78" s="140"/>
      <c r="D78" s="140"/>
      <c r="E78" s="140"/>
      <c r="F78" s="140"/>
      <c r="G78" s="140"/>
      <c r="H78" s="140"/>
      <c r="I78" s="141"/>
      <c r="J78" s="17">
        <f>TRUNC(SUM(J77),4)</f>
        <v>0</v>
      </c>
      <c r="K78" s="60">
        <f>TRUNC(SUM(K77),2)</f>
        <v>0</v>
      </c>
      <c r="L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" customFormat="1" ht="12.75" x14ac:dyDescent="0.2">
      <c r="A79" s="176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" customFormat="1" ht="12.75" x14ac:dyDescent="0.2">
      <c r="A80" s="173" t="s">
        <v>78</v>
      </c>
      <c r="B80" s="148"/>
      <c r="C80" s="148"/>
      <c r="D80" s="148"/>
      <c r="E80" s="148"/>
      <c r="F80" s="148"/>
      <c r="G80" s="148"/>
      <c r="H80" s="148"/>
      <c r="I80" s="148"/>
      <c r="J80" s="148"/>
      <c r="K80" s="149"/>
      <c r="L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3" customFormat="1" ht="12.75" x14ac:dyDescent="0.2">
      <c r="A81" s="139" t="s">
        <v>79</v>
      </c>
      <c r="B81" s="140"/>
      <c r="C81" s="140"/>
      <c r="D81" s="140"/>
      <c r="E81" s="140"/>
      <c r="F81" s="140"/>
      <c r="G81" s="140"/>
      <c r="H81" s="140"/>
      <c r="I81" s="140"/>
      <c r="J81" s="141"/>
      <c r="K81" s="6" t="s">
        <v>4</v>
      </c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3" customFormat="1" ht="13.5" customHeight="1" x14ac:dyDescent="0.2">
      <c r="A82" s="6" t="s">
        <v>80</v>
      </c>
      <c r="B82" s="142" t="s">
        <v>81</v>
      </c>
      <c r="C82" s="140"/>
      <c r="D82" s="140"/>
      <c r="E82" s="140"/>
      <c r="F82" s="140"/>
      <c r="G82" s="140"/>
      <c r="H82" s="140"/>
      <c r="I82" s="140"/>
      <c r="J82" s="141"/>
      <c r="K82" s="15">
        <f>K74</f>
        <v>238.66</v>
      </c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3" customFormat="1" ht="12.75" customHeight="1" x14ac:dyDescent="0.2">
      <c r="A83" s="6" t="s">
        <v>82</v>
      </c>
      <c r="B83" s="142" t="s">
        <v>83</v>
      </c>
      <c r="C83" s="140"/>
      <c r="D83" s="140"/>
      <c r="E83" s="140"/>
      <c r="F83" s="140"/>
      <c r="G83" s="140"/>
      <c r="H83" s="140"/>
      <c r="I83" s="140"/>
      <c r="J83" s="141"/>
      <c r="K83" s="15">
        <f>K78</f>
        <v>0</v>
      </c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3" customFormat="1" ht="12.75" x14ac:dyDescent="0.2">
      <c r="A84" s="167" t="s">
        <v>84</v>
      </c>
      <c r="B84" s="148"/>
      <c r="C84" s="148"/>
      <c r="D84" s="148"/>
      <c r="E84" s="148"/>
      <c r="F84" s="148"/>
      <c r="G84" s="148"/>
      <c r="H84" s="148"/>
      <c r="I84" s="148"/>
      <c r="J84" s="149"/>
      <c r="K84" s="62">
        <f>TRUNC(SUM(K82:K83),2)</f>
        <v>238.66</v>
      </c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3" customFormat="1" ht="12.75" x14ac:dyDescent="0.2">
      <c r="A85" s="176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3" customFormat="1" ht="12.75" x14ac:dyDescent="0.2">
      <c r="A86" s="175" t="s">
        <v>85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9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3" customFormat="1" ht="12.75" x14ac:dyDescent="0.2">
      <c r="A87" s="6">
        <v>5</v>
      </c>
      <c r="B87" s="139" t="s">
        <v>86</v>
      </c>
      <c r="C87" s="140"/>
      <c r="D87" s="140"/>
      <c r="E87" s="140"/>
      <c r="F87" s="140"/>
      <c r="G87" s="140"/>
      <c r="H87" s="140"/>
      <c r="I87" s="141"/>
      <c r="J87" s="6"/>
      <c r="K87" s="6" t="s">
        <v>4</v>
      </c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3" customFormat="1" ht="12.75" x14ac:dyDescent="0.2">
      <c r="A88" s="6" t="s">
        <v>5</v>
      </c>
      <c r="B88" s="182" t="s">
        <v>117</v>
      </c>
      <c r="C88" s="140"/>
      <c r="D88" s="140"/>
      <c r="E88" s="140"/>
      <c r="F88" s="140"/>
      <c r="G88" s="140"/>
      <c r="H88" s="140"/>
      <c r="I88" s="141"/>
      <c r="J88" s="6" t="s">
        <v>49</v>
      </c>
      <c r="K88" s="60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3" customFormat="1" ht="12.75" customHeight="1" x14ac:dyDescent="0.2">
      <c r="A89" s="210"/>
      <c r="B89" s="204" t="s">
        <v>120</v>
      </c>
      <c r="C89" s="205"/>
      <c r="D89" s="205"/>
      <c r="E89" s="205"/>
      <c r="F89" s="205"/>
      <c r="G89" s="205"/>
      <c r="H89" s="205"/>
      <c r="I89" s="206"/>
      <c r="J89" s="207"/>
      <c r="K89" s="208">
        <v>20</v>
      </c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3" customFormat="1" ht="12.75" customHeight="1" x14ac:dyDescent="0.2">
      <c r="A90" s="210"/>
      <c r="B90" s="204" t="s">
        <v>130</v>
      </c>
      <c r="C90" s="205"/>
      <c r="D90" s="205"/>
      <c r="E90" s="205"/>
      <c r="F90" s="205"/>
      <c r="G90" s="205"/>
      <c r="H90" s="205"/>
      <c r="I90" s="206"/>
      <c r="J90" s="207"/>
      <c r="K90" s="208">
        <v>40</v>
      </c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3" customFormat="1" ht="12.75" customHeight="1" x14ac:dyDescent="0.2">
      <c r="A91" s="6"/>
      <c r="B91" s="142"/>
      <c r="C91" s="177"/>
      <c r="D91" s="177"/>
      <c r="E91" s="177"/>
      <c r="F91" s="177"/>
      <c r="G91" s="177"/>
      <c r="H91" s="177"/>
      <c r="I91" s="178"/>
      <c r="J91" s="5"/>
      <c r="K91" s="15">
        <f>ROUND(H91*F91/12,2)</f>
        <v>0</v>
      </c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3" customFormat="1" ht="12.75" customHeight="1" x14ac:dyDescent="0.2">
      <c r="A92" s="6"/>
      <c r="B92" s="142"/>
      <c r="C92" s="177"/>
      <c r="D92" s="177"/>
      <c r="E92" s="177"/>
      <c r="F92" s="177"/>
      <c r="G92" s="177"/>
      <c r="H92" s="177"/>
      <c r="I92" s="178"/>
      <c r="J92" s="5"/>
      <c r="K92" s="15">
        <f>ROUND(H92*F92/12,2)</f>
        <v>0</v>
      </c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3" customFormat="1" ht="12.75" customHeight="1" x14ac:dyDescent="0.2">
      <c r="A93" s="6"/>
      <c r="B93" s="179"/>
      <c r="C93" s="180"/>
      <c r="D93" s="180"/>
      <c r="E93" s="180"/>
      <c r="F93" s="180"/>
      <c r="G93" s="180"/>
      <c r="H93" s="180"/>
      <c r="I93" s="181"/>
      <c r="J93" s="5"/>
      <c r="K93" s="15">
        <f>ROUND(H93*F93/12,2)</f>
        <v>0</v>
      </c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3" customFormat="1" ht="12.75" x14ac:dyDescent="0.2">
      <c r="A94" s="167" t="s">
        <v>87</v>
      </c>
      <c r="B94" s="148"/>
      <c r="C94" s="148"/>
      <c r="D94" s="148"/>
      <c r="E94" s="148"/>
      <c r="F94" s="148"/>
      <c r="G94" s="148"/>
      <c r="H94" s="148"/>
      <c r="I94" s="149"/>
      <c r="J94" s="44" t="s">
        <v>49</v>
      </c>
      <c r="K94" s="62">
        <f>ROUND(SUM(K89:K93),2)</f>
        <v>60</v>
      </c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3" customFormat="1" ht="12.75" x14ac:dyDescent="0.2">
      <c r="A95" s="176"/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3" customFormat="1" ht="12.75" x14ac:dyDescent="0.2">
      <c r="A96" s="175" t="s">
        <v>113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49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13" ht="12.75" x14ac:dyDescent="0.2">
      <c r="A97" s="6">
        <v>6</v>
      </c>
      <c r="B97" s="139" t="s">
        <v>88</v>
      </c>
      <c r="C97" s="140"/>
      <c r="D97" s="140"/>
      <c r="E97" s="140"/>
      <c r="F97" s="140"/>
      <c r="G97" s="140"/>
      <c r="H97" s="140"/>
      <c r="I97" s="141"/>
      <c r="J97" s="6" t="s">
        <v>3</v>
      </c>
      <c r="K97" s="6" t="s">
        <v>4</v>
      </c>
    </row>
    <row r="98" spans="1:13" ht="12.75" x14ac:dyDescent="0.2">
      <c r="A98" s="6" t="s">
        <v>5</v>
      </c>
      <c r="B98" s="142" t="s">
        <v>89</v>
      </c>
      <c r="C98" s="140"/>
      <c r="D98" s="140"/>
      <c r="E98" s="140"/>
      <c r="F98" s="140"/>
      <c r="G98" s="140"/>
      <c r="H98" s="140"/>
      <c r="I98" s="141"/>
      <c r="J98" s="90"/>
      <c r="K98" s="15">
        <f>ROUND(J98*K113,2)</f>
        <v>0</v>
      </c>
    </row>
    <row r="99" spans="1:13" ht="12.75" x14ac:dyDescent="0.2">
      <c r="A99" s="6" t="s">
        <v>7</v>
      </c>
      <c r="B99" s="142" t="s">
        <v>98</v>
      </c>
      <c r="C99" s="140"/>
      <c r="D99" s="140"/>
      <c r="E99" s="140"/>
      <c r="F99" s="140"/>
      <c r="G99" s="140"/>
      <c r="H99" s="140"/>
      <c r="I99" s="141"/>
      <c r="J99" s="90"/>
      <c r="K99" s="15">
        <f>ROUND(J99*(K98+K113),2)</f>
        <v>0</v>
      </c>
    </row>
    <row r="100" spans="1:13" ht="12.75" x14ac:dyDescent="0.2">
      <c r="A100" s="6" t="s">
        <v>10</v>
      </c>
      <c r="B100" s="191" t="s">
        <v>90</v>
      </c>
      <c r="C100" s="140"/>
      <c r="D100" s="140"/>
      <c r="E100" s="140"/>
      <c r="F100" s="140"/>
      <c r="G100" s="140"/>
      <c r="H100" s="140"/>
      <c r="I100" s="141"/>
      <c r="J100" s="16"/>
      <c r="K100" s="15"/>
    </row>
    <row r="101" spans="1:13" ht="12.75" x14ac:dyDescent="0.2">
      <c r="A101" s="6"/>
      <c r="B101" s="142" t="s">
        <v>91</v>
      </c>
      <c r="C101" s="140"/>
      <c r="D101" s="140"/>
      <c r="E101" s="140"/>
      <c r="F101" s="140"/>
      <c r="G101" s="140"/>
      <c r="H101" s="140"/>
      <c r="I101" s="141"/>
      <c r="J101" s="14">
        <v>1.6500000000000001E-2</v>
      </c>
      <c r="K101" s="15">
        <f>((K$98+K$99+K$113)*J101)/(100%-J$101)</f>
        <v>81.857280122013222</v>
      </c>
      <c r="L101" s="13"/>
    </row>
    <row r="102" spans="1:13" ht="12.75" x14ac:dyDescent="0.2">
      <c r="A102" s="6"/>
      <c r="B102" s="192" t="s">
        <v>92</v>
      </c>
      <c r="C102" s="193"/>
      <c r="D102" s="193"/>
      <c r="E102" s="193"/>
      <c r="F102" s="193"/>
      <c r="G102" s="193"/>
      <c r="H102" s="193"/>
      <c r="I102" s="194"/>
      <c r="J102" s="12">
        <v>7.5999999999999998E-2</v>
      </c>
      <c r="K102" s="15">
        <f>((K$98+K$99+K$113)*J102)/(100%-J102)</f>
        <v>401.31865800865796</v>
      </c>
    </row>
    <row r="103" spans="1:13" ht="12.75" x14ac:dyDescent="0.2">
      <c r="A103" s="11"/>
      <c r="B103" s="187" t="s">
        <v>123</v>
      </c>
      <c r="C103" s="187"/>
      <c r="D103" s="188" t="s">
        <v>97</v>
      </c>
      <c r="E103" s="189"/>
      <c r="F103" s="189"/>
      <c r="G103" s="189"/>
      <c r="H103" s="190"/>
      <c r="I103" s="10">
        <f>ROUND(K58+K112+K98+K99,2)</f>
        <v>847.5</v>
      </c>
      <c r="J103" s="9">
        <v>0.05</v>
      </c>
      <c r="K103" s="60">
        <f>ROUND(J103*I103,2)</f>
        <v>42.38</v>
      </c>
    </row>
    <row r="104" spans="1:13" ht="12.75" x14ac:dyDescent="0.2">
      <c r="A104" s="167" t="s">
        <v>93</v>
      </c>
      <c r="B104" s="137"/>
      <c r="C104" s="137"/>
      <c r="D104" s="137"/>
      <c r="E104" s="137"/>
      <c r="F104" s="137"/>
      <c r="G104" s="137"/>
      <c r="H104" s="137"/>
      <c r="I104" s="138"/>
      <c r="J104" s="45">
        <f>SUM(J98:J103)</f>
        <v>0.14250000000000002</v>
      </c>
      <c r="K104" s="62">
        <f>ROUND(SUM(K98:K103),2)</f>
        <v>525.55999999999995</v>
      </c>
    </row>
    <row r="105" spans="1:13" ht="12.75" x14ac:dyDescent="0.2">
      <c r="A105" s="8"/>
      <c r="B105" s="180"/>
      <c r="C105" s="172"/>
      <c r="D105" s="172"/>
      <c r="E105" s="172"/>
      <c r="F105" s="172"/>
      <c r="G105" s="172"/>
      <c r="H105" s="172"/>
      <c r="I105" s="172"/>
      <c r="J105" s="172"/>
      <c r="K105" s="172"/>
    </row>
    <row r="106" spans="1:13" ht="12.75" x14ac:dyDescent="0.2">
      <c r="A106" s="173" t="s">
        <v>114</v>
      </c>
      <c r="B106" s="148"/>
      <c r="C106" s="148"/>
      <c r="D106" s="148"/>
      <c r="E106" s="148"/>
      <c r="F106" s="148"/>
      <c r="G106" s="148"/>
      <c r="H106" s="148"/>
      <c r="I106" s="148"/>
      <c r="J106" s="148"/>
      <c r="K106" s="149"/>
      <c r="M106" s="7"/>
    </row>
    <row r="107" spans="1:13" ht="12.75" x14ac:dyDescent="0.2">
      <c r="A107" s="139" t="s">
        <v>94</v>
      </c>
      <c r="B107" s="140"/>
      <c r="C107" s="140"/>
      <c r="D107" s="140"/>
      <c r="E107" s="140"/>
      <c r="F107" s="140"/>
      <c r="G107" s="140"/>
      <c r="H107" s="140"/>
      <c r="I107" s="140"/>
      <c r="J107" s="141"/>
      <c r="K107" s="6" t="s">
        <v>4</v>
      </c>
    </row>
    <row r="108" spans="1:13" ht="12.75" x14ac:dyDescent="0.2">
      <c r="A108" s="5" t="s">
        <v>5</v>
      </c>
      <c r="B108" s="142" t="str">
        <f>A18</f>
        <v>MÓDULO 1 - COMPOSIÇÃO DA REMUNERAÇÃO</v>
      </c>
      <c r="C108" s="140"/>
      <c r="D108" s="140"/>
      <c r="E108" s="140"/>
      <c r="F108" s="140"/>
      <c r="G108" s="140"/>
      <c r="H108" s="140"/>
      <c r="I108" s="140"/>
      <c r="J108" s="141"/>
      <c r="K108" s="63">
        <f>K26</f>
        <v>2444.5500000000002</v>
      </c>
    </row>
    <row r="109" spans="1:13" ht="12.75" x14ac:dyDescent="0.2">
      <c r="A109" s="5" t="s">
        <v>7</v>
      </c>
      <c r="B109" s="142" t="str">
        <f>A28</f>
        <v>MÓDULO 2 – ENCARGOS E BENEFÍCIOS ANUAIS, MENSAIS E DIÁRIOS</v>
      </c>
      <c r="C109" s="140"/>
      <c r="D109" s="140"/>
      <c r="E109" s="140"/>
      <c r="F109" s="140"/>
      <c r="G109" s="140"/>
      <c r="H109" s="140"/>
      <c r="I109" s="140"/>
      <c r="J109" s="141"/>
      <c r="K109" s="63">
        <f>K59</f>
        <v>2058.64</v>
      </c>
    </row>
    <row r="110" spans="1:13" ht="12.75" x14ac:dyDescent="0.2">
      <c r="A110" s="5" t="s">
        <v>10</v>
      </c>
      <c r="B110" s="142" t="str">
        <f>A61</f>
        <v>MÓDULO 3 – PROVISÃO PARA RESCISÃO</v>
      </c>
      <c r="C110" s="140"/>
      <c r="D110" s="140"/>
      <c r="E110" s="140"/>
      <c r="F110" s="140"/>
      <c r="G110" s="140"/>
      <c r="H110" s="140"/>
      <c r="I110" s="140"/>
      <c r="J110" s="141"/>
      <c r="K110" s="63">
        <f>K68</f>
        <v>77.34</v>
      </c>
      <c r="M110" s="7"/>
    </row>
    <row r="111" spans="1:13" ht="12.75" x14ac:dyDescent="0.2">
      <c r="A111" s="5" t="s">
        <v>14</v>
      </c>
      <c r="B111" s="142" t="str">
        <f>A70</f>
        <v>MÓDULO 4 – CUSTO DE REPOSIÇÃO DO PROFISSIONAL AUSENTE</v>
      </c>
      <c r="C111" s="140"/>
      <c r="D111" s="140"/>
      <c r="E111" s="140"/>
      <c r="F111" s="140"/>
      <c r="G111" s="140"/>
      <c r="H111" s="140"/>
      <c r="I111" s="140"/>
      <c r="J111" s="141"/>
      <c r="K111" s="63">
        <f>K84</f>
        <v>238.66</v>
      </c>
      <c r="M111" s="7"/>
    </row>
    <row r="112" spans="1:13" ht="12.75" x14ac:dyDescent="0.2">
      <c r="A112" s="5" t="s">
        <v>20</v>
      </c>
      <c r="B112" s="142" t="str">
        <f>A86</f>
        <v>MÓDULO 5 – INSUMOS DIVERSOS</v>
      </c>
      <c r="C112" s="140"/>
      <c r="D112" s="140"/>
      <c r="E112" s="140"/>
      <c r="F112" s="140"/>
      <c r="G112" s="140"/>
      <c r="H112" s="140"/>
      <c r="I112" s="140"/>
      <c r="J112" s="141"/>
      <c r="K112" s="63">
        <f>K94</f>
        <v>60</v>
      </c>
    </row>
    <row r="113" spans="1:26" s="3" customFormat="1" ht="12.75" x14ac:dyDescent="0.2">
      <c r="A113" s="6"/>
      <c r="B113" s="139" t="s">
        <v>95</v>
      </c>
      <c r="C113" s="140"/>
      <c r="D113" s="140"/>
      <c r="E113" s="140"/>
      <c r="F113" s="140"/>
      <c r="G113" s="140"/>
      <c r="H113" s="140"/>
      <c r="I113" s="140"/>
      <c r="J113" s="141"/>
      <c r="K113" s="64">
        <f>TRUNC(SUM(K108:K112),2)</f>
        <v>4879.1899999999996</v>
      </c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s="3" customFormat="1" ht="12.75" x14ac:dyDescent="0.2">
      <c r="A114" s="5" t="s">
        <v>23</v>
      </c>
      <c r="B114" s="142" t="str">
        <f>A96</f>
        <v>MÓDULO 6 – CUSTOS INDIRETOS, TRIBUTOS E LUCRO (CITL)</v>
      </c>
      <c r="C114" s="140"/>
      <c r="D114" s="140"/>
      <c r="E114" s="140"/>
      <c r="F114" s="140"/>
      <c r="G114" s="140"/>
      <c r="H114" s="140"/>
      <c r="I114" s="140"/>
      <c r="J114" s="141"/>
      <c r="K114" s="63">
        <f>K104</f>
        <v>525.55999999999995</v>
      </c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3" customFormat="1" ht="12.75" x14ac:dyDescent="0.2">
      <c r="A115" s="167" t="s">
        <v>115</v>
      </c>
      <c r="B115" s="148"/>
      <c r="C115" s="148"/>
      <c r="D115" s="148"/>
      <c r="E115" s="148"/>
      <c r="F115" s="148"/>
      <c r="G115" s="148"/>
      <c r="H115" s="148"/>
      <c r="I115" s="148"/>
      <c r="J115" s="149"/>
      <c r="K115" s="61">
        <f>TRUNC(SUM(K113:K114),2)</f>
        <v>5404.75</v>
      </c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3" customFormat="1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5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3" customFormat="1" ht="12.75" x14ac:dyDescent="0.2">
      <c r="A117" s="183" t="s">
        <v>116</v>
      </c>
      <c r="B117" s="184"/>
      <c r="C117" s="184"/>
      <c r="D117" s="184"/>
      <c r="E117" s="184"/>
      <c r="F117" s="184"/>
      <c r="G117" s="184"/>
      <c r="H117" s="184"/>
      <c r="I117" s="184"/>
      <c r="J117" s="185"/>
      <c r="K117" s="66">
        <f>K115*H7</f>
        <v>10809.5</v>
      </c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3" customFormat="1" ht="12.75" x14ac:dyDescent="0.2">
      <c r="A118" s="186" t="s">
        <v>134</v>
      </c>
      <c r="B118" s="186"/>
      <c r="C118" s="186"/>
      <c r="D118" s="186"/>
      <c r="E118" s="186"/>
      <c r="F118" s="186"/>
      <c r="G118" s="186"/>
      <c r="H118" s="186"/>
      <c r="I118" s="186"/>
      <c r="J118" s="186"/>
      <c r="K118" s="67">
        <f>K117*12</f>
        <v>129714</v>
      </c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3" customFormat="1" ht="12.75" x14ac:dyDescent="0.2">
      <c r="A119" s="1"/>
      <c r="B119" s="1"/>
      <c r="C119" s="1"/>
      <c r="D119" s="1"/>
      <c r="E119" s="1"/>
      <c r="F119" s="1"/>
      <c r="G119" s="1"/>
      <c r="H119" s="1"/>
      <c r="I119" s="4" t="s">
        <v>96</v>
      </c>
      <c r="J119" s="1"/>
      <c r="K119" s="68">
        <f>K115/K20</f>
        <v>2.210942729639271</v>
      </c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3" customFormat="1" ht="13.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8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3" customFormat="1" ht="13.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8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3" customFormat="1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8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3" customFormat="1" ht="13.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8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3" customFormat="1" ht="13.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8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3" customFormat="1" ht="13.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8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3" customFormat="1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8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3" customFormat="1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8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3" customFormat="1" ht="13.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8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3" customFormat="1" ht="13.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8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15" customHeight="1" x14ac:dyDescent="0.2"/>
    <row r="131" spans="1:26" ht="13.15" customHeight="1" x14ac:dyDescent="0.2"/>
    <row r="132" spans="1:26" ht="13.15" customHeight="1" x14ac:dyDescent="0.2"/>
    <row r="133" spans="1:26" ht="13.15" customHeight="1" x14ac:dyDescent="0.2"/>
    <row r="134" spans="1:26" ht="13.15" customHeight="1" x14ac:dyDescent="0.2"/>
    <row r="135" spans="1:26" ht="13.15" customHeight="1" x14ac:dyDescent="0.2"/>
    <row r="136" spans="1:26" ht="13.15" customHeight="1" x14ac:dyDescent="0.2"/>
    <row r="137" spans="1:26" ht="13.15" customHeight="1" x14ac:dyDescent="0.2"/>
    <row r="138" spans="1:26" ht="13.15" customHeight="1" x14ac:dyDescent="0.2"/>
    <row r="139" spans="1:26" ht="12.75" x14ac:dyDescent="0.2"/>
    <row r="140" spans="1:26" ht="13.9" customHeight="1" x14ac:dyDescent="0.2"/>
    <row r="141" spans="1:26" ht="13.15" customHeight="1" x14ac:dyDescent="0.2"/>
    <row r="142" spans="1:26" ht="12.75" x14ac:dyDescent="0.2"/>
    <row r="143" spans="1:26" ht="12.75" x14ac:dyDescent="0.2"/>
    <row r="144" spans="1:26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</sheetData>
  <mergeCells count="127">
    <mergeCell ref="B112:J112"/>
    <mergeCell ref="B113:J113"/>
    <mergeCell ref="B114:J114"/>
    <mergeCell ref="A115:J115"/>
    <mergeCell ref="A117:J117"/>
    <mergeCell ref="A118:J118"/>
    <mergeCell ref="A106:K106"/>
    <mergeCell ref="A107:J107"/>
    <mergeCell ref="B108:J108"/>
    <mergeCell ref="B109:J109"/>
    <mergeCell ref="B110:J110"/>
    <mergeCell ref="B111:J111"/>
    <mergeCell ref="B101:I101"/>
    <mergeCell ref="B102:I102"/>
    <mergeCell ref="B103:C103"/>
    <mergeCell ref="D103:H103"/>
    <mergeCell ref="A104:I104"/>
    <mergeCell ref="B105:K105"/>
    <mergeCell ref="A95:K95"/>
    <mergeCell ref="A96:K96"/>
    <mergeCell ref="B97:I97"/>
    <mergeCell ref="B98:I98"/>
    <mergeCell ref="B99:I99"/>
    <mergeCell ref="B100:I100"/>
    <mergeCell ref="B89:I89"/>
    <mergeCell ref="B90:I90"/>
    <mergeCell ref="B91:I91"/>
    <mergeCell ref="B92:I92"/>
    <mergeCell ref="B93:I93"/>
    <mergeCell ref="A94:I94"/>
    <mergeCell ref="B83:J83"/>
    <mergeCell ref="A84:J84"/>
    <mergeCell ref="A85:K85"/>
    <mergeCell ref="A86:K86"/>
    <mergeCell ref="B87:I87"/>
    <mergeCell ref="B88:I88"/>
    <mergeCell ref="B77:I77"/>
    <mergeCell ref="A78:I78"/>
    <mergeCell ref="A79:K79"/>
    <mergeCell ref="A80:K80"/>
    <mergeCell ref="A81:J81"/>
    <mergeCell ref="B82:J82"/>
    <mergeCell ref="A71:I71"/>
    <mergeCell ref="B72:I72"/>
    <mergeCell ref="B73:I73"/>
    <mergeCell ref="A74:I74"/>
    <mergeCell ref="A75:K75"/>
    <mergeCell ref="A76:I76"/>
    <mergeCell ref="B65:I65"/>
    <mergeCell ref="B66:I66"/>
    <mergeCell ref="B67:I67"/>
    <mergeCell ref="A68:I68"/>
    <mergeCell ref="A69:K69"/>
    <mergeCell ref="A70:K70"/>
    <mergeCell ref="A59:J59"/>
    <mergeCell ref="A60:K60"/>
    <mergeCell ref="A61:K61"/>
    <mergeCell ref="B62:I62"/>
    <mergeCell ref="B63:I63"/>
    <mergeCell ref="B64:I64"/>
    <mergeCell ref="A53:K53"/>
    <mergeCell ref="A54:K54"/>
    <mergeCell ref="A55:J55"/>
    <mergeCell ref="B56:J56"/>
    <mergeCell ref="B57:J57"/>
    <mergeCell ref="B58:J58"/>
    <mergeCell ref="C48:D48"/>
    <mergeCell ref="G48:H48"/>
    <mergeCell ref="B49:I49"/>
    <mergeCell ref="B50:I50"/>
    <mergeCell ref="B51:I51"/>
    <mergeCell ref="A52:J52"/>
    <mergeCell ref="B41:I41"/>
    <mergeCell ref="B42:I42"/>
    <mergeCell ref="B43:I43"/>
    <mergeCell ref="A44:I44"/>
    <mergeCell ref="A45:K45"/>
    <mergeCell ref="A46:I46"/>
    <mergeCell ref="A34:I34"/>
    <mergeCell ref="B35:I35"/>
    <mergeCell ref="B36:I36"/>
    <mergeCell ref="B37:I37"/>
    <mergeCell ref="B39:I39"/>
    <mergeCell ref="B40:I40"/>
    <mergeCell ref="A28:K28"/>
    <mergeCell ref="A29:I29"/>
    <mergeCell ref="B30:I30"/>
    <mergeCell ref="B31:I31"/>
    <mergeCell ref="A32:I32"/>
    <mergeCell ref="A33:K33"/>
    <mergeCell ref="C22:E22"/>
    <mergeCell ref="G22:I22"/>
    <mergeCell ref="C24:I24"/>
    <mergeCell ref="B25:I25"/>
    <mergeCell ref="A26:J26"/>
    <mergeCell ref="A27:K27"/>
    <mergeCell ref="A17:K17"/>
    <mergeCell ref="A18:K18"/>
    <mergeCell ref="B19:I19"/>
    <mergeCell ref="B20:I20"/>
    <mergeCell ref="C21:I21"/>
    <mergeCell ref="A14:G14"/>
    <mergeCell ref="H14:K14"/>
    <mergeCell ref="A15:G15"/>
    <mergeCell ref="H15:K15"/>
    <mergeCell ref="A16:G16"/>
    <mergeCell ref="H16:K16"/>
    <mergeCell ref="A12:F12"/>
    <mergeCell ref="H12:K12"/>
    <mergeCell ref="A13:E13"/>
    <mergeCell ref="H13:K13"/>
    <mergeCell ref="A6:G6"/>
    <mergeCell ref="H6:K6"/>
    <mergeCell ref="A7:G7"/>
    <mergeCell ref="A8:G8"/>
    <mergeCell ref="H8:K8"/>
    <mergeCell ref="A9:G9"/>
    <mergeCell ref="H9:K9"/>
    <mergeCell ref="A1:K1"/>
    <mergeCell ref="A2:B2"/>
    <mergeCell ref="C2:K2"/>
    <mergeCell ref="A3:K3"/>
    <mergeCell ref="A4:K4"/>
    <mergeCell ref="A5:G5"/>
    <mergeCell ref="H5:K5"/>
    <mergeCell ref="A10:K10"/>
    <mergeCell ref="A11:K11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1" manualBreakCount="1">
    <brk id="102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20"/>
  <sheetViews>
    <sheetView view="pageBreakPreview" topLeftCell="A77" zoomScale="90" zoomScaleNormal="55" zoomScaleSheetLayoutView="90" workbookViewId="0">
      <selection activeCell="A92" sqref="A92:K93"/>
    </sheetView>
  </sheetViews>
  <sheetFormatPr defaultColWidth="14.42578125" defaultRowHeight="15" customHeight="1" x14ac:dyDescent="0.2"/>
  <cols>
    <col min="1" max="1" width="4.5703125" style="1" customWidth="1"/>
    <col min="2" max="2" width="56.85546875" style="1" customWidth="1"/>
    <col min="3" max="3" width="6.7109375" style="1" customWidth="1"/>
    <col min="4" max="4" width="6.140625" style="1" customWidth="1"/>
    <col min="5" max="5" width="16.85546875" style="1" customWidth="1"/>
    <col min="6" max="6" width="16.28515625" style="1" customWidth="1"/>
    <col min="7" max="7" width="20.5703125" style="1" customWidth="1"/>
    <col min="8" max="8" width="4.7109375" style="1" customWidth="1"/>
    <col min="9" max="9" width="26.28515625" style="1" customWidth="1"/>
    <col min="10" max="10" width="11.140625" style="1" customWidth="1"/>
    <col min="11" max="11" width="13.85546875" style="8" customWidth="1"/>
    <col min="12" max="12" width="27.42578125" style="3" customWidth="1"/>
    <col min="13" max="13" width="15.85546875" style="2" bestFit="1" customWidth="1"/>
    <col min="14" max="14" width="15.85546875" style="1" customWidth="1"/>
    <col min="15" max="15" width="9.5703125" style="1" customWidth="1"/>
    <col min="16" max="26" width="8.7109375" style="1" customWidth="1"/>
    <col min="27" max="16384" width="14.42578125" style="1"/>
  </cols>
  <sheetData>
    <row r="1" spans="1:12" ht="18" x14ac:dyDescent="0.2">
      <c r="A1" s="102" t="s">
        <v>127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 ht="18.75" customHeight="1" x14ac:dyDescent="0.2">
      <c r="A2" s="103" t="s">
        <v>0</v>
      </c>
      <c r="B2" s="104"/>
      <c r="C2" s="103" t="s">
        <v>165</v>
      </c>
      <c r="D2" s="105"/>
      <c r="E2" s="105"/>
      <c r="F2" s="105"/>
      <c r="G2" s="105"/>
      <c r="H2" s="105"/>
      <c r="I2" s="105"/>
      <c r="J2" s="105"/>
      <c r="K2" s="104"/>
    </row>
    <row r="3" spans="1:12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2" ht="12.75" x14ac:dyDescent="0.2">
      <c r="A4" s="109" t="s">
        <v>100</v>
      </c>
      <c r="B4" s="110"/>
      <c r="C4" s="110"/>
      <c r="D4" s="110"/>
      <c r="E4" s="110"/>
      <c r="F4" s="110"/>
      <c r="G4" s="110"/>
      <c r="H4" s="111"/>
      <c r="I4" s="111"/>
      <c r="J4" s="111"/>
      <c r="K4" s="112"/>
    </row>
    <row r="5" spans="1:12" ht="12.75" x14ac:dyDescent="0.2">
      <c r="A5" s="113" t="s">
        <v>101</v>
      </c>
      <c r="B5" s="113"/>
      <c r="C5" s="113"/>
      <c r="D5" s="113"/>
      <c r="E5" s="113"/>
      <c r="F5" s="113"/>
      <c r="G5" s="113"/>
      <c r="H5" s="114" t="s">
        <v>150</v>
      </c>
      <c r="I5" s="115"/>
      <c r="J5" s="115"/>
      <c r="K5" s="116"/>
    </row>
    <row r="6" spans="1:12" ht="12.75" x14ac:dyDescent="0.2">
      <c r="A6" s="113" t="s">
        <v>102</v>
      </c>
      <c r="B6" s="113"/>
      <c r="C6" s="113"/>
      <c r="D6" s="113"/>
      <c r="E6" s="113"/>
      <c r="F6" s="113"/>
      <c r="G6" s="113"/>
      <c r="H6" s="114" t="s">
        <v>172</v>
      </c>
      <c r="I6" s="115"/>
      <c r="J6" s="115"/>
      <c r="K6" s="116"/>
    </row>
    <row r="7" spans="1:12" ht="12.75" x14ac:dyDescent="0.2">
      <c r="A7" s="113" t="s">
        <v>103</v>
      </c>
      <c r="B7" s="113"/>
      <c r="C7" s="113"/>
      <c r="D7" s="113"/>
      <c r="E7" s="113"/>
      <c r="F7" s="113"/>
      <c r="G7" s="113"/>
      <c r="H7" s="50">
        <v>5</v>
      </c>
      <c r="I7" s="49"/>
      <c r="J7" s="49"/>
      <c r="K7" s="55"/>
    </row>
    <row r="8" spans="1:12" ht="12.75" x14ac:dyDescent="0.2">
      <c r="A8" s="129" t="s">
        <v>104</v>
      </c>
      <c r="B8" s="129"/>
      <c r="C8" s="129"/>
      <c r="D8" s="129"/>
      <c r="E8" s="129"/>
      <c r="F8" s="129"/>
      <c r="G8" s="129"/>
      <c r="H8" s="130">
        <v>12</v>
      </c>
      <c r="I8" s="131"/>
      <c r="J8" s="131"/>
      <c r="K8" s="132"/>
    </row>
    <row r="9" spans="1:12" ht="12.75" x14ac:dyDescent="0.2">
      <c r="A9" s="123" t="s">
        <v>105</v>
      </c>
      <c r="B9" s="124"/>
      <c r="C9" s="124"/>
      <c r="D9" s="124"/>
      <c r="E9" s="124"/>
      <c r="F9" s="124"/>
      <c r="G9" s="133"/>
      <c r="H9" s="134" t="s">
        <v>106</v>
      </c>
      <c r="I9" s="134"/>
      <c r="J9" s="134"/>
      <c r="K9" s="134"/>
    </row>
    <row r="10" spans="1:12" ht="12.75" x14ac:dyDescent="0.2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2" ht="12.75" x14ac:dyDescent="0.2">
      <c r="A11" s="120" t="s">
        <v>107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2" ht="26.25" customHeight="1" x14ac:dyDescent="0.2">
      <c r="A12" s="123" t="s">
        <v>126</v>
      </c>
      <c r="B12" s="124"/>
      <c r="C12" s="124"/>
      <c r="D12" s="124"/>
      <c r="E12" s="124"/>
      <c r="F12" s="124"/>
      <c r="G12" s="39">
        <v>220</v>
      </c>
      <c r="H12" s="125">
        <f>G12*G13</f>
        <v>3027.2</v>
      </c>
      <c r="I12" s="125"/>
      <c r="J12" s="125"/>
      <c r="K12" s="125"/>
      <c r="L12" s="37"/>
    </row>
    <row r="13" spans="1:12" ht="15.75" customHeight="1" x14ac:dyDescent="0.2">
      <c r="A13" s="123" t="s">
        <v>132</v>
      </c>
      <c r="B13" s="124"/>
      <c r="C13" s="124"/>
      <c r="D13" s="124"/>
      <c r="E13" s="124"/>
      <c r="F13" s="53">
        <v>30.5</v>
      </c>
      <c r="G13" s="84">
        <v>13.76</v>
      </c>
      <c r="H13" s="126">
        <v>200</v>
      </c>
      <c r="I13" s="127"/>
      <c r="J13" s="127"/>
      <c r="K13" s="128"/>
      <c r="L13" s="37"/>
    </row>
    <row r="14" spans="1:12" ht="13.15" customHeight="1" x14ac:dyDescent="0.2">
      <c r="A14" s="123" t="s">
        <v>108</v>
      </c>
      <c r="B14" s="124"/>
      <c r="C14" s="124"/>
      <c r="D14" s="124"/>
      <c r="E14" s="124"/>
      <c r="F14" s="124"/>
      <c r="G14" s="133"/>
      <c r="H14" s="144" t="s">
        <v>165</v>
      </c>
      <c r="I14" s="144"/>
      <c r="J14" s="144"/>
      <c r="K14" s="144"/>
    </row>
    <row r="15" spans="1:12" ht="12.75" x14ac:dyDescent="0.2">
      <c r="A15" s="123" t="s">
        <v>109</v>
      </c>
      <c r="B15" s="124"/>
      <c r="C15" s="124"/>
      <c r="D15" s="124"/>
      <c r="E15" s="124"/>
      <c r="F15" s="124"/>
      <c r="G15" s="133"/>
      <c r="H15" s="145">
        <v>45809</v>
      </c>
      <c r="I15" s="134"/>
      <c r="J15" s="134"/>
      <c r="K15" s="134"/>
    </row>
    <row r="16" spans="1:12" ht="13.15" customHeight="1" x14ac:dyDescent="0.2">
      <c r="A16" s="123" t="s">
        <v>110</v>
      </c>
      <c r="B16" s="124"/>
      <c r="C16" s="124"/>
      <c r="D16" s="124"/>
      <c r="E16" s="124"/>
      <c r="F16" s="124"/>
      <c r="G16" s="133"/>
      <c r="H16" s="146" t="s">
        <v>166</v>
      </c>
      <c r="I16" s="146"/>
      <c r="J16" s="146"/>
      <c r="K16" s="146"/>
    </row>
    <row r="17" spans="1:26" ht="12.75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  <row r="18" spans="1:26" ht="12.75" x14ac:dyDescent="0.2">
      <c r="A18" s="136" t="s">
        <v>1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8"/>
    </row>
    <row r="19" spans="1:26" ht="12.75" x14ac:dyDescent="0.2">
      <c r="A19" s="6">
        <v>1</v>
      </c>
      <c r="B19" s="139" t="s">
        <v>2</v>
      </c>
      <c r="C19" s="140"/>
      <c r="D19" s="140"/>
      <c r="E19" s="140"/>
      <c r="F19" s="140"/>
      <c r="G19" s="140"/>
      <c r="H19" s="140"/>
      <c r="I19" s="141"/>
      <c r="J19" s="6" t="s">
        <v>3</v>
      </c>
      <c r="K19" s="6" t="s">
        <v>4</v>
      </c>
    </row>
    <row r="20" spans="1:26" s="2" customFormat="1" ht="12.75" x14ac:dyDescent="0.2">
      <c r="A20" s="6" t="s">
        <v>5</v>
      </c>
      <c r="B20" s="142" t="s">
        <v>175</v>
      </c>
      <c r="C20" s="140"/>
      <c r="D20" s="140"/>
      <c r="E20" s="140"/>
      <c r="F20" s="140"/>
      <c r="G20" s="140"/>
      <c r="H20" s="140"/>
      <c r="I20" s="141"/>
      <c r="J20" s="5"/>
      <c r="K20" s="56">
        <f>H12/220*200</f>
        <v>2752</v>
      </c>
      <c r="L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" customFormat="1" ht="12.75" x14ac:dyDescent="0.2">
      <c r="A21" s="6" t="s">
        <v>7</v>
      </c>
      <c r="B21" s="22" t="s">
        <v>8</v>
      </c>
      <c r="C21" s="143" t="s">
        <v>9</v>
      </c>
      <c r="D21" s="140"/>
      <c r="E21" s="140"/>
      <c r="F21" s="140"/>
      <c r="G21" s="140"/>
      <c r="H21" s="140"/>
      <c r="I21" s="141"/>
      <c r="J21" s="35">
        <v>0</v>
      </c>
      <c r="K21" s="15">
        <f>ROUND(K20*J21,2)</f>
        <v>0</v>
      </c>
      <c r="L21" s="2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" customFormat="1" ht="12.75" x14ac:dyDescent="0.2">
      <c r="A22" s="6" t="s">
        <v>10</v>
      </c>
      <c r="B22" s="22" t="s">
        <v>11</v>
      </c>
      <c r="C22" s="143" t="s">
        <v>12</v>
      </c>
      <c r="D22" s="140"/>
      <c r="E22" s="141"/>
      <c r="F22" s="36">
        <v>0</v>
      </c>
      <c r="G22" s="143" t="s">
        <v>13</v>
      </c>
      <c r="H22" s="140"/>
      <c r="I22" s="141"/>
      <c r="J22" s="38">
        <v>0</v>
      </c>
      <c r="K22" s="15">
        <f>K20*J22</f>
        <v>0</v>
      </c>
      <c r="L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" customFormat="1" ht="12.75" x14ac:dyDescent="0.2">
      <c r="A23" s="6" t="s">
        <v>14</v>
      </c>
      <c r="B23" s="19" t="s">
        <v>15</v>
      </c>
      <c r="C23" s="34" t="s">
        <v>16</v>
      </c>
      <c r="D23" s="34">
        <v>200</v>
      </c>
      <c r="E23" s="34" t="s">
        <v>17</v>
      </c>
      <c r="F23" s="34">
        <v>0</v>
      </c>
      <c r="G23" s="3" t="s">
        <v>18</v>
      </c>
      <c r="H23" s="33">
        <v>0</v>
      </c>
      <c r="I23" s="32" t="s">
        <v>19</v>
      </c>
      <c r="J23" s="16">
        <v>0</v>
      </c>
      <c r="K23" s="15">
        <f>ROUND((K20+K25)/D23*F23*H23*J23,2)</f>
        <v>0</v>
      </c>
      <c r="L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" customFormat="1" ht="12.75" x14ac:dyDescent="0.2">
      <c r="A24" s="6" t="s">
        <v>20</v>
      </c>
      <c r="B24" s="22" t="s">
        <v>21</v>
      </c>
      <c r="C24" s="158" t="s">
        <v>22</v>
      </c>
      <c r="D24" s="140"/>
      <c r="E24" s="140"/>
      <c r="F24" s="140"/>
      <c r="G24" s="140"/>
      <c r="H24" s="140"/>
      <c r="I24" s="141"/>
      <c r="J24" s="16">
        <v>0</v>
      </c>
      <c r="K24" s="15">
        <f>ROUND(((K20+K25)/D23*F23*H23*J23)*J24,2)</f>
        <v>0</v>
      </c>
      <c r="L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" customFormat="1" ht="12.75" x14ac:dyDescent="0.2">
      <c r="A25" s="6" t="s">
        <v>23</v>
      </c>
      <c r="B25" s="142" t="s">
        <v>119</v>
      </c>
      <c r="C25" s="140"/>
      <c r="D25" s="140"/>
      <c r="E25" s="140"/>
      <c r="F25" s="140"/>
      <c r="G25" s="140"/>
      <c r="H25" s="140"/>
      <c r="I25" s="141"/>
      <c r="J25" s="16"/>
      <c r="K25" s="15">
        <v>0</v>
      </c>
      <c r="L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" customFormat="1" ht="12.75" x14ac:dyDescent="0.2">
      <c r="A26" s="159" t="s">
        <v>24</v>
      </c>
      <c r="B26" s="153"/>
      <c r="C26" s="153"/>
      <c r="D26" s="153"/>
      <c r="E26" s="153"/>
      <c r="F26" s="153"/>
      <c r="G26" s="153"/>
      <c r="H26" s="153"/>
      <c r="I26" s="153"/>
      <c r="J26" s="154"/>
      <c r="K26" s="58">
        <f>ROUND(SUM(K20:K25),2)</f>
        <v>2752</v>
      </c>
      <c r="L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" customFormat="1" ht="12.75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" customFormat="1" ht="12.75" x14ac:dyDescent="0.2">
      <c r="A28" s="136" t="s">
        <v>25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" customFormat="1" ht="12.75" x14ac:dyDescent="0.2">
      <c r="A29" s="152" t="s">
        <v>26</v>
      </c>
      <c r="B29" s="148"/>
      <c r="C29" s="148"/>
      <c r="D29" s="148"/>
      <c r="E29" s="148"/>
      <c r="F29" s="148"/>
      <c r="G29" s="148"/>
      <c r="H29" s="148"/>
      <c r="I29" s="149"/>
      <c r="J29" s="42" t="s">
        <v>3</v>
      </c>
      <c r="K29" s="42" t="s">
        <v>4</v>
      </c>
      <c r="L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" customFormat="1" ht="12.75" x14ac:dyDescent="0.2">
      <c r="A30" s="6" t="s">
        <v>5</v>
      </c>
      <c r="B30" s="142" t="s">
        <v>99</v>
      </c>
      <c r="C30" s="140"/>
      <c r="D30" s="140"/>
      <c r="E30" s="140"/>
      <c r="F30" s="140"/>
      <c r="G30" s="140"/>
      <c r="H30" s="140"/>
      <c r="I30" s="141"/>
      <c r="J30" s="16">
        <f>1/12</f>
        <v>8.3333333333333329E-2</v>
      </c>
      <c r="K30" s="15">
        <f>ROUND($K$26*J30,2)</f>
        <v>229.33</v>
      </c>
      <c r="L30" s="3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" customFormat="1" ht="12.75" x14ac:dyDescent="0.2">
      <c r="A31" s="6" t="s">
        <v>7</v>
      </c>
      <c r="B31" s="142" t="s">
        <v>27</v>
      </c>
      <c r="C31" s="140"/>
      <c r="D31" s="140"/>
      <c r="E31" s="140"/>
      <c r="F31" s="140"/>
      <c r="G31" s="140"/>
      <c r="H31" s="140"/>
      <c r="I31" s="141"/>
      <c r="J31" s="18">
        <f>1/12/3</f>
        <v>2.7777777777777776E-2</v>
      </c>
      <c r="K31" s="15">
        <f>ROUND(J31*K26,2)</f>
        <v>76.44</v>
      </c>
      <c r="L31" s="2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" customFormat="1" ht="12.75" x14ac:dyDescent="0.2">
      <c r="A32" s="147" t="s">
        <v>28</v>
      </c>
      <c r="B32" s="148"/>
      <c r="C32" s="148"/>
      <c r="D32" s="148"/>
      <c r="E32" s="148"/>
      <c r="F32" s="148"/>
      <c r="G32" s="148"/>
      <c r="H32" s="148"/>
      <c r="I32" s="149"/>
      <c r="J32" s="43">
        <f>TRUNC(SUM(J30:J31),4)</f>
        <v>0.1111</v>
      </c>
      <c r="K32" s="59">
        <f>ROUND(SUM(K30:K31),2)</f>
        <v>305.77</v>
      </c>
      <c r="L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14" ht="12.75" x14ac:dyDescent="0.2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</row>
    <row r="34" spans="1:14" ht="12.75" x14ac:dyDescent="0.2">
      <c r="A34" s="152" t="s">
        <v>29</v>
      </c>
      <c r="B34" s="153"/>
      <c r="C34" s="153"/>
      <c r="D34" s="153"/>
      <c r="E34" s="153"/>
      <c r="F34" s="153"/>
      <c r="G34" s="153"/>
      <c r="H34" s="153"/>
      <c r="I34" s="154"/>
      <c r="J34" s="42" t="s">
        <v>3</v>
      </c>
      <c r="K34" s="42" t="s">
        <v>4</v>
      </c>
      <c r="N34" s="8"/>
    </row>
    <row r="35" spans="1:14" ht="12.75" x14ac:dyDescent="0.2">
      <c r="A35" s="30"/>
      <c r="B35" s="155" t="s">
        <v>111</v>
      </c>
      <c r="C35" s="156"/>
      <c r="D35" s="156"/>
      <c r="E35" s="156"/>
      <c r="F35" s="156"/>
      <c r="G35" s="156"/>
      <c r="H35" s="156"/>
      <c r="I35" s="157"/>
      <c r="J35" s="29"/>
      <c r="K35" s="28">
        <f>K26+K32</f>
        <v>3057.77</v>
      </c>
      <c r="N35" s="8"/>
    </row>
    <row r="36" spans="1:14" ht="12.75" x14ac:dyDescent="0.2">
      <c r="A36" s="6" t="s">
        <v>5</v>
      </c>
      <c r="B36" s="164" t="s">
        <v>30</v>
      </c>
      <c r="C36" s="165"/>
      <c r="D36" s="165"/>
      <c r="E36" s="165"/>
      <c r="F36" s="165"/>
      <c r="G36" s="165"/>
      <c r="H36" s="165"/>
      <c r="I36" s="166"/>
      <c r="J36" s="16">
        <v>0.2</v>
      </c>
      <c r="K36" s="15">
        <f t="shared" ref="K36:K43" si="0">ROUND(J36*$K$35,2)</f>
        <v>611.54999999999995</v>
      </c>
      <c r="L36" s="23"/>
      <c r="N36" s="8"/>
    </row>
    <row r="37" spans="1:14" ht="12.75" x14ac:dyDescent="0.2">
      <c r="A37" s="6" t="s">
        <v>7</v>
      </c>
      <c r="B37" s="142" t="s">
        <v>31</v>
      </c>
      <c r="C37" s="140"/>
      <c r="D37" s="140"/>
      <c r="E37" s="140"/>
      <c r="F37" s="140"/>
      <c r="G37" s="140"/>
      <c r="H37" s="140"/>
      <c r="I37" s="141"/>
      <c r="J37" s="16">
        <v>2.5000000000000001E-2</v>
      </c>
      <c r="K37" s="15">
        <f t="shared" si="0"/>
        <v>76.44</v>
      </c>
      <c r="L37" s="23"/>
    </row>
    <row r="38" spans="1:14" ht="12.75" x14ac:dyDescent="0.2">
      <c r="A38" s="11" t="s">
        <v>10</v>
      </c>
      <c r="B38" s="22" t="s">
        <v>32</v>
      </c>
      <c r="C38" s="27"/>
      <c r="D38" s="27" t="s">
        <v>33</v>
      </c>
      <c r="E38" s="26" t="s">
        <v>34</v>
      </c>
      <c r="F38" s="19" t="s">
        <v>35</v>
      </c>
      <c r="G38" s="25">
        <v>0.03</v>
      </c>
      <c r="H38" s="19" t="s">
        <v>36</v>
      </c>
      <c r="I38" s="24">
        <v>1</v>
      </c>
      <c r="J38" s="16">
        <v>0.03</v>
      </c>
      <c r="K38" s="15">
        <f t="shared" si="0"/>
        <v>91.73</v>
      </c>
      <c r="L38" s="23"/>
    </row>
    <row r="39" spans="1:14" ht="12.75" x14ac:dyDescent="0.2">
      <c r="A39" s="6" t="s">
        <v>14</v>
      </c>
      <c r="B39" s="164" t="s">
        <v>37</v>
      </c>
      <c r="C39" s="165"/>
      <c r="D39" s="165"/>
      <c r="E39" s="165"/>
      <c r="F39" s="165"/>
      <c r="G39" s="165"/>
      <c r="H39" s="165"/>
      <c r="I39" s="166"/>
      <c r="J39" s="16">
        <v>1.4999999999999999E-2</v>
      </c>
      <c r="K39" s="15">
        <f t="shared" si="0"/>
        <v>45.87</v>
      </c>
      <c r="L39" s="23"/>
    </row>
    <row r="40" spans="1:14" ht="12.75" x14ac:dyDescent="0.2">
      <c r="A40" s="6" t="s">
        <v>20</v>
      </c>
      <c r="B40" s="142" t="s">
        <v>38</v>
      </c>
      <c r="C40" s="140"/>
      <c r="D40" s="140"/>
      <c r="E40" s="140"/>
      <c r="F40" s="140"/>
      <c r="G40" s="140"/>
      <c r="H40" s="140"/>
      <c r="I40" s="141"/>
      <c r="J40" s="16">
        <v>0.01</v>
      </c>
      <c r="K40" s="15">
        <f t="shared" si="0"/>
        <v>30.58</v>
      </c>
      <c r="L40" s="23"/>
    </row>
    <row r="41" spans="1:14" ht="12.75" x14ac:dyDescent="0.2">
      <c r="A41" s="6" t="s">
        <v>23</v>
      </c>
      <c r="B41" s="142" t="s">
        <v>39</v>
      </c>
      <c r="C41" s="140"/>
      <c r="D41" s="140"/>
      <c r="E41" s="140"/>
      <c r="F41" s="140"/>
      <c r="G41" s="140"/>
      <c r="H41" s="140"/>
      <c r="I41" s="141"/>
      <c r="J41" s="16">
        <v>6.0000000000000001E-3</v>
      </c>
      <c r="K41" s="15">
        <f t="shared" si="0"/>
        <v>18.350000000000001</v>
      </c>
      <c r="L41" s="23"/>
    </row>
    <row r="42" spans="1:14" ht="12.75" x14ac:dyDescent="0.2">
      <c r="A42" s="6" t="s">
        <v>40</v>
      </c>
      <c r="B42" s="142" t="s">
        <v>41</v>
      </c>
      <c r="C42" s="140"/>
      <c r="D42" s="140"/>
      <c r="E42" s="140"/>
      <c r="F42" s="140"/>
      <c r="G42" s="140"/>
      <c r="H42" s="140"/>
      <c r="I42" s="141"/>
      <c r="J42" s="16">
        <v>2E-3</v>
      </c>
      <c r="K42" s="15">
        <f t="shared" si="0"/>
        <v>6.12</v>
      </c>
      <c r="L42" s="23"/>
    </row>
    <row r="43" spans="1:14" ht="12.75" x14ac:dyDescent="0.2">
      <c r="A43" s="6" t="s">
        <v>42</v>
      </c>
      <c r="B43" s="142" t="s">
        <v>43</v>
      </c>
      <c r="C43" s="140"/>
      <c r="D43" s="140"/>
      <c r="E43" s="140"/>
      <c r="F43" s="140"/>
      <c r="G43" s="140"/>
      <c r="H43" s="140"/>
      <c r="I43" s="141"/>
      <c r="J43" s="16">
        <v>0.08</v>
      </c>
      <c r="K43" s="15">
        <f t="shared" si="0"/>
        <v>244.62</v>
      </c>
      <c r="L43" s="23"/>
    </row>
    <row r="44" spans="1:14" ht="12.75" x14ac:dyDescent="0.2">
      <c r="A44" s="139" t="s">
        <v>44</v>
      </c>
      <c r="B44" s="140"/>
      <c r="C44" s="140"/>
      <c r="D44" s="140"/>
      <c r="E44" s="140"/>
      <c r="F44" s="140"/>
      <c r="G44" s="140"/>
      <c r="H44" s="140"/>
      <c r="I44" s="141"/>
      <c r="J44" s="17">
        <f>SUM(J36:J43)</f>
        <v>0.36800000000000005</v>
      </c>
      <c r="K44" s="60">
        <f>ROUND(SUM(K36:K43),2)</f>
        <v>1125.26</v>
      </c>
      <c r="L44" s="23"/>
    </row>
    <row r="45" spans="1:14" ht="12.75" x14ac:dyDescent="0.2">
      <c r="A45" s="161"/>
      <c r="B45" s="140"/>
      <c r="C45" s="140"/>
      <c r="D45" s="140"/>
      <c r="E45" s="140"/>
      <c r="F45" s="140"/>
      <c r="G45" s="140"/>
      <c r="H45" s="140"/>
      <c r="I45" s="140"/>
      <c r="J45" s="140"/>
      <c r="K45" s="140"/>
    </row>
    <row r="46" spans="1:14" ht="12.75" x14ac:dyDescent="0.2">
      <c r="A46" s="139" t="s">
        <v>45</v>
      </c>
      <c r="B46" s="140"/>
      <c r="C46" s="140"/>
      <c r="D46" s="140"/>
      <c r="E46" s="140"/>
      <c r="F46" s="140"/>
      <c r="G46" s="140"/>
      <c r="H46" s="140"/>
      <c r="I46" s="141"/>
      <c r="J46" s="17"/>
      <c r="K46" s="6" t="s">
        <v>4</v>
      </c>
    </row>
    <row r="47" spans="1:14" ht="12.75" x14ac:dyDescent="0.2">
      <c r="A47" s="6" t="s">
        <v>5</v>
      </c>
      <c r="B47" s="19" t="s">
        <v>112</v>
      </c>
      <c r="C47" s="19" t="s">
        <v>46</v>
      </c>
      <c r="D47" s="19">
        <v>0</v>
      </c>
      <c r="E47" s="19" t="s">
        <v>47</v>
      </c>
      <c r="F47" s="21">
        <v>0</v>
      </c>
      <c r="G47" s="19" t="s">
        <v>48</v>
      </c>
      <c r="H47" s="21">
        <v>0</v>
      </c>
      <c r="I47" s="19"/>
      <c r="J47" s="5" t="s">
        <v>49</v>
      </c>
      <c r="K47" s="15">
        <v>0</v>
      </c>
    </row>
    <row r="48" spans="1:14" ht="12.75" x14ac:dyDescent="0.2">
      <c r="A48" s="6" t="s">
        <v>7</v>
      </c>
      <c r="B48" s="22" t="s">
        <v>169</v>
      </c>
      <c r="C48" s="143" t="s">
        <v>50</v>
      </c>
      <c r="D48" s="141"/>
      <c r="E48" s="21">
        <v>400</v>
      </c>
      <c r="F48" s="20" t="s">
        <v>51</v>
      </c>
      <c r="G48" s="162">
        <v>0.2</v>
      </c>
      <c r="H48" s="163"/>
      <c r="I48" s="19"/>
      <c r="J48" s="5" t="s">
        <v>49</v>
      </c>
      <c r="K48" s="15">
        <f>ROUND(E48*(100%-G48),2)</f>
        <v>320</v>
      </c>
    </row>
    <row r="49" spans="1:26" ht="12.75" x14ac:dyDescent="0.2">
      <c r="A49" s="6" t="s">
        <v>10</v>
      </c>
      <c r="B49" s="22" t="s">
        <v>170</v>
      </c>
      <c r="C49" s="51"/>
      <c r="D49" s="20"/>
      <c r="E49" s="89">
        <v>28</v>
      </c>
      <c r="F49" s="73"/>
      <c r="G49" s="74"/>
      <c r="H49" s="73"/>
      <c r="I49" s="27"/>
      <c r="J49" s="5"/>
      <c r="K49" s="15">
        <f>E49*20.5</f>
        <v>574</v>
      </c>
    </row>
    <row r="50" spans="1:26" ht="12.75" x14ac:dyDescent="0.2">
      <c r="A50" s="6" t="s">
        <v>10</v>
      </c>
      <c r="B50" s="22" t="s">
        <v>152</v>
      </c>
      <c r="C50" s="196" t="s">
        <v>173</v>
      </c>
      <c r="D50" s="196"/>
      <c r="E50" s="70">
        <v>10</v>
      </c>
      <c r="F50" s="73">
        <v>20.5</v>
      </c>
      <c r="G50" s="74"/>
      <c r="H50" s="73"/>
      <c r="I50" s="75"/>
      <c r="J50" s="5"/>
      <c r="K50" s="15">
        <f>E50*F50</f>
        <v>205</v>
      </c>
    </row>
    <row r="51" spans="1:26" s="3" customFormat="1" ht="12.75" x14ac:dyDescent="0.2">
      <c r="A51" s="6" t="s">
        <v>14</v>
      </c>
      <c r="B51" s="142" t="s">
        <v>124</v>
      </c>
      <c r="C51" s="140"/>
      <c r="D51" s="140"/>
      <c r="E51" s="140"/>
      <c r="F51" s="140"/>
      <c r="G51" s="140"/>
      <c r="H51" s="140"/>
      <c r="I51" s="141"/>
      <c r="J51" s="5" t="s">
        <v>49</v>
      </c>
      <c r="K51" s="15">
        <v>87.5</v>
      </c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" customFormat="1" ht="12.75" x14ac:dyDescent="0.2">
      <c r="A52" s="6" t="s">
        <v>20</v>
      </c>
      <c r="B52" s="170" t="s">
        <v>121</v>
      </c>
      <c r="C52" s="140"/>
      <c r="D52" s="140"/>
      <c r="E52" s="140"/>
      <c r="F52" s="140"/>
      <c r="G52" s="140"/>
      <c r="H52" s="140"/>
      <c r="I52" s="141"/>
      <c r="J52" s="5" t="s">
        <v>49</v>
      </c>
      <c r="K52" s="15">
        <v>28</v>
      </c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3" customFormat="1" ht="12.75" x14ac:dyDescent="0.2">
      <c r="A53" s="6" t="s">
        <v>23</v>
      </c>
      <c r="B53" s="142" t="s">
        <v>122</v>
      </c>
      <c r="C53" s="140"/>
      <c r="D53" s="140"/>
      <c r="E53" s="140"/>
      <c r="F53" s="140"/>
      <c r="G53" s="140"/>
      <c r="H53" s="140"/>
      <c r="I53" s="141"/>
      <c r="J53" s="5"/>
      <c r="K53" s="15">
        <v>28</v>
      </c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12.75" x14ac:dyDescent="0.2">
      <c r="A54" s="139" t="s">
        <v>52</v>
      </c>
      <c r="B54" s="140"/>
      <c r="C54" s="140"/>
      <c r="D54" s="140"/>
      <c r="E54" s="140"/>
      <c r="F54" s="140"/>
      <c r="G54" s="140"/>
      <c r="H54" s="140"/>
      <c r="I54" s="140"/>
      <c r="J54" s="141"/>
      <c r="K54" s="60">
        <f>SUM(K47:K53)</f>
        <v>1242.5</v>
      </c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" customFormat="1" ht="12.75" x14ac:dyDescent="0.2">
      <c r="A55" s="171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3" customFormat="1" ht="12.75" x14ac:dyDescent="0.2">
      <c r="A56" s="173" t="s">
        <v>53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9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" customFormat="1" ht="12.75" x14ac:dyDescent="0.2">
      <c r="A57" s="139" t="s">
        <v>54</v>
      </c>
      <c r="B57" s="140"/>
      <c r="C57" s="140"/>
      <c r="D57" s="140"/>
      <c r="E57" s="140"/>
      <c r="F57" s="140"/>
      <c r="G57" s="140"/>
      <c r="H57" s="140"/>
      <c r="I57" s="140"/>
      <c r="J57" s="141"/>
      <c r="K57" s="6" t="s">
        <v>4</v>
      </c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" customFormat="1" ht="15.75" customHeight="1" x14ac:dyDescent="0.2">
      <c r="A58" s="6" t="s">
        <v>55</v>
      </c>
      <c r="B58" s="142" t="s">
        <v>56</v>
      </c>
      <c r="C58" s="140"/>
      <c r="D58" s="140"/>
      <c r="E58" s="140"/>
      <c r="F58" s="140"/>
      <c r="G58" s="140"/>
      <c r="H58" s="140"/>
      <c r="I58" s="140"/>
      <c r="J58" s="141"/>
      <c r="K58" s="15">
        <f>K32</f>
        <v>305.77</v>
      </c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3" customFormat="1" ht="12.75" customHeight="1" x14ac:dyDescent="0.2">
      <c r="A59" s="6" t="s">
        <v>57</v>
      </c>
      <c r="B59" s="142" t="s">
        <v>58</v>
      </c>
      <c r="C59" s="140"/>
      <c r="D59" s="140"/>
      <c r="E59" s="140"/>
      <c r="F59" s="140"/>
      <c r="G59" s="140"/>
      <c r="H59" s="140"/>
      <c r="I59" s="140"/>
      <c r="J59" s="141"/>
      <c r="K59" s="15">
        <f>K44</f>
        <v>1125.26</v>
      </c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3" customFormat="1" ht="13.5" customHeight="1" x14ac:dyDescent="0.2">
      <c r="A60" s="6" t="s">
        <v>59</v>
      </c>
      <c r="B60" s="142" t="s">
        <v>60</v>
      </c>
      <c r="C60" s="140"/>
      <c r="D60" s="140"/>
      <c r="E60" s="140"/>
      <c r="F60" s="140"/>
      <c r="G60" s="140"/>
      <c r="H60" s="140"/>
      <c r="I60" s="140"/>
      <c r="J60" s="141"/>
      <c r="K60" s="15">
        <f>K54</f>
        <v>1242.5</v>
      </c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3" customFormat="1" ht="12.75" x14ac:dyDescent="0.2">
      <c r="A61" s="167" t="s">
        <v>61</v>
      </c>
      <c r="B61" s="148"/>
      <c r="C61" s="148"/>
      <c r="D61" s="148"/>
      <c r="E61" s="148"/>
      <c r="F61" s="148"/>
      <c r="G61" s="148"/>
      <c r="H61" s="148"/>
      <c r="I61" s="148"/>
      <c r="J61" s="149"/>
      <c r="K61" s="61">
        <f>ROUND(SUM(K58:K60),2)</f>
        <v>2673.53</v>
      </c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" customFormat="1" ht="12.75" x14ac:dyDescent="0.2">
      <c r="A62" s="168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3" customFormat="1" ht="12.75" x14ac:dyDescent="0.2">
      <c r="A63" s="175" t="s">
        <v>62</v>
      </c>
      <c r="B63" s="148"/>
      <c r="C63" s="148"/>
      <c r="D63" s="148"/>
      <c r="E63" s="148"/>
      <c r="F63" s="148"/>
      <c r="G63" s="148"/>
      <c r="H63" s="148"/>
      <c r="I63" s="148"/>
      <c r="J63" s="148"/>
      <c r="K63" s="149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3" customFormat="1" ht="12.75" x14ac:dyDescent="0.2">
      <c r="A64" s="6">
        <v>3</v>
      </c>
      <c r="B64" s="139" t="s">
        <v>63</v>
      </c>
      <c r="C64" s="140"/>
      <c r="D64" s="140"/>
      <c r="E64" s="140"/>
      <c r="F64" s="140"/>
      <c r="G64" s="140"/>
      <c r="H64" s="140"/>
      <c r="I64" s="141"/>
      <c r="J64" s="6" t="s">
        <v>3</v>
      </c>
      <c r="K64" s="6" t="s">
        <v>4</v>
      </c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3" customFormat="1" ht="12.75" x14ac:dyDescent="0.2">
      <c r="A65" s="6" t="s">
        <v>5</v>
      </c>
      <c r="B65" s="142" t="s">
        <v>64</v>
      </c>
      <c r="C65" s="140"/>
      <c r="D65" s="140"/>
      <c r="E65" s="140"/>
      <c r="F65" s="140"/>
      <c r="G65" s="140"/>
      <c r="H65" s="140"/>
      <c r="I65" s="141"/>
      <c r="J65" s="16">
        <v>4.1999999999999997E-3</v>
      </c>
      <c r="K65" s="15">
        <f>ROUND($K$26*J65,2)</f>
        <v>11.56</v>
      </c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3" customFormat="1" ht="12.75" x14ac:dyDescent="0.2">
      <c r="A66" s="6" t="s">
        <v>7</v>
      </c>
      <c r="B66" s="142" t="s">
        <v>65</v>
      </c>
      <c r="C66" s="140"/>
      <c r="D66" s="140"/>
      <c r="E66" s="140"/>
      <c r="F66" s="140"/>
      <c r="G66" s="140"/>
      <c r="H66" s="140"/>
      <c r="I66" s="141"/>
      <c r="J66" s="16">
        <v>2.9999999999999997E-4</v>
      </c>
      <c r="K66" s="15">
        <f>ROUND(J66*K26,2)</f>
        <v>0.83</v>
      </c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" customFormat="1" ht="12.75" x14ac:dyDescent="0.2">
      <c r="A67" s="6" t="s">
        <v>10</v>
      </c>
      <c r="B67" s="142" t="s">
        <v>66</v>
      </c>
      <c r="C67" s="140"/>
      <c r="D67" s="140"/>
      <c r="E67" s="140"/>
      <c r="F67" s="140"/>
      <c r="G67" s="140"/>
      <c r="H67" s="140"/>
      <c r="I67" s="141"/>
      <c r="J67" s="16">
        <v>1.9400000000000001E-2</v>
      </c>
      <c r="K67" s="15">
        <f>ROUND($K$26*J67,2)</f>
        <v>53.39</v>
      </c>
      <c r="L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" customFormat="1" ht="12.75" x14ac:dyDescent="0.2">
      <c r="A68" s="6" t="s">
        <v>14</v>
      </c>
      <c r="B68" s="142" t="s">
        <v>67</v>
      </c>
      <c r="C68" s="140"/>
      <c r="D68" s="140"/>
      <c r="E68" s="140"/>
      <c r="F68" s="140"/>
      <c r="G68" s="140"/>
      <c r="H68" s="140"/>
      <c r="I68" s="141"/>
      <c r="J68" s="18">
        <v>5.4000000000000003E-3</v>
      </c>
      <c r="K68" s="15">
        <f>ROUND(K67*J44,2)</f>
        <v>19.649999999999999</v>
      </c>
      <c r="L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" customFormat="1" ht="12.75" x14ac:dyDescent="0.2">
      <c r="A69" s="6" t="s">
        <v>20</v>
      </c>
      <c r="B69" s="142" t="s">
        <v>68</v>
      </c>
      <c r="C69" s="140"/>
      <c r="D69" s="140"/>
      <c r="E69" s="140"/>
      <c r="F69" s="140"/>
      <c r="G69" s="140"/>
      <c r="H69" s="140"/>
      <c r="I69" s="141"/>
      <c r="J69" s="16">
        <v>5.9999999999999995E-4</v>
      </c>
      <c r="K69" s="15">
        <f>ROUND($K$26*J69,2)</f>
        <v>1.65</v>
      </c>
      <c r="L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" customFormat="1" ht="12.75" x14ac:dyDescent="0.2">
      <c r="A70" s="85" t="s">
        <v>23</v>
      </c>
      <c r="B70" s="86" t="s">
        <v>168</v>
      </c>
      <c r="C70" s="71"/>
      <c r="D70" s="71"/>
      <c r="E70" s="71"/>
      <c r="F70" s="71"/>
      <c r="G70" s="71"/>
      <c r="H70" s="71"/>
      <c r="I70" s="52"/>
      <c r="J70" s="87"/>
      <c r="K70" s="88"/>
      <c r="L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" customFormat="1" ht="12.75" x14ac:dyDescent="0.2">
      <c r="A71" s="167" t="s">
        <v>69</v>
      </c>
      <c r="B71" s="148"/>
      <c r="C71" s="148"/>
      <c r="D71" s="148"/>
      <c r="E71" s="148"/>
      <c r="F71" s="148"/>
      <c r="G71" s="148"/>
      <c r="H71" s="148"/>
      <c r="I71" s="149"/>
      <c r="J71" s="44">
        <f>ROUND(SUM(J65:J69),4)</f>
        <v>2.9899999999999999E-2</v>
      </c>
      <c r="K71" s="62">
        <f>ROUND(SUM(K65:K69),2)</f>
        <v>87.08</v>
      </c>
      <c r="L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" customFormat="1" ht="12.75" x14ac:dyDescent="0.2">
      <c r="A72" s="174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" customFormat="1" ht="12.75" x14ac:dyDescent="0.2">
      <c r="A73" s="175" t="s">
        <v>70</v>
      </c>
      <c r="B73" s="148"/>
      <c r="C73" s="148"/>
      <c r="D73" s="148"/>
      <c r="E73" s="148"/>
      <c r="F73" s="148"/>
      <c r="G73" s="148"/>
      <c r="H73" s="148"/>
      <c r="I73" s="148"/>
      <c r="J73" s="148"/>
      <c r="K73" s="149"/>
      <c r="L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" customFormat="1" ht="12.75" x14ac:dyDescent="0.2">
      <c r="A74" s="139" t="s">
        <v>71</v>
      </c>
      <c r="B74" s="140"/>
      <c r="C74" s="140"/>
      <c r="D74" s="140"/>
      <c r="E74" s="140"/>
      <c r="F74" s="140"/>
      <c r="G74" s="140"/>
      <c r="H74" s="140"/>
      <c r="I74" s="141"/>
      <c r="J74" s="6" t="s">
        <v>3</v>
      </c>
      <c r="K74" s="6" t="s">
        <v>4</v>
      </c>
      <c r="L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" customFormat="1" ht="12.75" x14ac:dyDescent="0.2">
      <c r="A75" s="6" t="s">
        <v>5</v>
      </c>
      <c r="B75" s="142" t="s">
        <v>72</v>
      </c>
      <c r="C75" s="140"/>
      <c r="D75" s="140"/>
      <c r="E75" s="140"/>
      <c r="F75" s="140"/>
      <c r="G75" s="140"/>
      <c r="H75" s="140"/>
      <c r="I75" s="141"/>
      <c r="J75" s="16">
        <v>3.6200000000000003E-2</v>
      </c>
      <c r="K75" s="15">
        <f>(K26+K44+K54)*J75</f>
        <v>185.33531200000002</v>
      </c>
      <c r="L75" s="1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" customFormat="1" ht="12.75" x14ac:dyDescent="0.2">
      <c r="A76" s="6" t="s">
        <v>7</v>
      </c>
      <c r="B76" s="142" t="s">
        <v>73</v>
      </c>
      <c r="C76" s="140"/>
      <c r="D76" s="140"/>
      <c r="E76" s="140"/>
      <c r="F76" s="140"/>
      <c r="G76" s="140"/>
      <c r="H76" s="140"/>
      <c r="I76" s="141"/>
      <c r="J76" s="16">
        <v>2.0199999999999999E-2</v>
      </c>
      <c r="K76" s="15">
        <f>(K26+K44+K54)*J76</f>
        <v>103.419152</v>
      </c>
      <c r="L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" customFormat="1" ht="12.75" x14ac:dyDescent="0.2">
      <c r="A77" s="139" t="s">
        <v>74</v>
      </c>
      <c r="B77" s="140"/>
      <c r="C77" s="140"/>
      <c r="D77" s="140"/>
      <c r="E77" s="140"/>
      <c r="F77" s="140"/>
      <c r="G77" s="140"/>
      <c r="H77" s="140"/>
      <c r="I77" s="141"/>
      <c r="J77" s="17">
        <f>TRUNC(SUM(J75:J76),4)</f>
        <v>5.6399999999999999E-2</v>
      </c>
      <c r="K77" s="60">
        <f>ROUND(SUM(K75:K76),2)</f>
        <v>288.75</v>
      </c>
      <c r="L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" customFormat="1" ht="12.75" x14ac:dyDescent="0.2">
      <c r="A78" s="176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" customFormat="1" ht="12.75" x14ac:dyDescent="0.2">
      <c r="A79" s="139" t="s">
        <v>75</v>
      </c>
      <c r="B79" s="140"/>
      <c r="C79" s="140"/>
      <c r="D79" s="140"/>
      <c r="E79" s="140"/>
      <c r="F79" s="140"/>
      <c r="G79" s="140"/>
      <c r="H79" s="140"/>
      <c r="I79" s="141"/>
      <c r="J79" s="6" t="s">
        <v>3</v>
      </c>
      <c r="K79" s="6" t="s">
        <v>4</v>
      </c>
      <c r="L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" customFormat="1" ht="12.75" x14ac:dyDescent="0.2">
      <c r="A80" s="6" t="s">
        <v>5</v>
      </c>
      <c r="B80" s="142" t="s">
        <v>76</v>
      </c>
      <c r="C80" s="140"/>
      <c r="D80" s="140"/>
      <c r="E80" s="140"/>
      <c r="F80" s="140"/>
      <c r="G80" s="140"/>
      <c r="H80" s="140"/>
      <c r="I80" s="141"/>
      <c r="J80" s="16">
        <v>0</v>
      </c>
      <c r="K80" s="15">
        <f>ROUND($K$26*J80,2)</f>
        <v>0</v>
      </c>
      <c r="L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2" customFormat="1" ht="12.75" x14ac:dyDescent="0.2">
      <c r="A81" s="139" t="s">
        <v>77</v>
      </c>
      <c r="B81" s="140"/>
      <c r="C81" s="140"/>
      <c r="D81" s="140"/>
      <c r="E81" s="140"/>
      <c r="F81" s="140"/>
      <c r="G81" s="140"/>
      <c r="H81" s="140"/>
      <c r="I81" s="141"/>
      <c r="J81" s="17">
        <f>TRUNC(SUM(J80),4)</f>
        <v>0</v>
      </c>
      <c r="K81" s="60">
        <f>TRUNC(SUM(K80),2)</f>
        <v>0</v>
      </c>
      <c r="L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2" customFormat="1" ht="12.75" x14ac:dyDescent="0.2">
      <c r="A82" s="176"/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" customFormat="1" ht="12.75" x14ac:dyDescent="0.2">
      <c r="A83" s="173" t="s">
        <v>78</v>
      </c>
      <c r="B83" s="148"/>
      <c r="C83" s="148"/>
      <c r="D83" s="148"/>
      <c r="E83" s="148"/>
      <c r="F83" s="148"/>
      <c r="G83" s="148"/>
      <c r="H83" s="148"/>
      <c r="I83" s="148"/>
      <c r="J83" s="148"/>
      <c r="K83" s="149"/>
      <c r="L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3" customFormat="1" ht="12.75" x14ac:dyDescent="0.2">
      <c r="A84" s="139" t="s">
        <v>79</v>
      </c>
      <c r="B84" s="140"/>
      <c r="C84" s="140"/>
      <c r="D84" s="140"/>
      <c r="E84" s="140"/>
      <c r="F84" s="140"/>
      <c r="G84" s="140"/>
      <c r="H84" s="140"/>
      <c r="I84" s="140"/>
      <c r="J84" s="141"/>
      <c r="K84" s="6" t="s">
        <v>4</v>
      </c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3" customFormat="1" ht="13.5" customHeight="1" x14ac:dyDescent="0.2">
      <c r="A85" s="6" t="s">
        <v>80</v>
      </c>
      <c r="B85" s="142" t="s">
        <v>81</v>
      </c>
      <c r="C85" s="140"/>
      <c r="D85" s="140"/>
      <c r="E85" s="140"/>
      <c r="F85" s="140"/>
      <c r="G85" s="140"/>
      <c r="H85" s="140"/>
      <c r="I85" s="140"/>
      <c r="J85" s="141"/>
      <c r="K85" s="15">
        <f>K77</f>
        <v>288.75</v>
      </c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3" customFormat="1" ht="12.75" customHeight="1" x14ac:dyDescent="0.2">
      <c r="A86" s="6" t="s">
        <v>82</v>
      </c>
      <c r="B86" s="142" t="s">
        <v>83</v>
      </c>
      <c r="C86" s="140"/>
      <c r="D86" s="140"/>
      <c r="E86" s="140"/>
      <c r="F86" s="140"/>
      <c r="G86" s="140"/>
      <c r="H86" s="140"/>
      <c r="I86" s="140"/>
      <c r="J86" s="141"/>
      <c r="K86" s="15">
        <f>K81</f>
        <v>0</v>
      </c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3" customFormat="1" ht="12.75" x14ac:dyDescent="0.2">
      <c r="A87" s="167" t="s">
        <v>84</v>
      </c>
      <c r="B87" s="148"/>
      <c r="C87" s="148"/>
      <c r="D87" s="148"/>
      <c r="E87" s="148"/>
      <c r="F87" s="148"/>
      <c r="G87" s="148"/>
      <c r="H87" s="148"/>
      <c r="I87" s="148"/>
      <c r="J87" s="149"/>
      <c r="K87" s="62">
        <f>TRUNC(SUM(K85:K86),2)</f>
        <v>288.75</v>
      </c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3" customFormat="1" ht="12.75" x14ac:dyDescent="0.2">
      <c r="A88" s="176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3" customFormat="1" ht="12.75" x14ac:dyDescent="0.2">
      <c r="A89" s="175" t="s">
        <v>85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9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3" customFormat="1" ht="12.75" x14ac:dyDescent="0.2">
      <c r="A90" s="6">
        <v>5</v>
      </c>
      <c r="B90" s="139" t="s">
        <v>86</v>
      </c>
      <c r="C90" s="140"/>
      <c r="D90" s="140"/>
      <c r="E90" s="140"/>
      <c r="F90" s="140"/>
      <c r="G90" s="140"/>
      <c r="H90" s="140"/>
      <c r="I90" s="141"/>
      <c r="J90" s="6"/>
      <c r="K90" s="6" t="s">
        <v>4</v>
      </c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3" customFormat="1" ht="12.75" x14ac:dyDescent="0.2">
      <c r="A91" s="6" t="s">
        <v>5</v>
      </c>
      <c r="B91" s="182" t="s">
        <v>117</v>
      </c>
      <c r="C91" s="140"/>
      <c r="D91" s="140"/>
      <c r="E91" s="140"/>
      <c r="F91" s="140"/>
      <c r="G91" s="140"/>
      <c r="H91" s="140"/>
      <c r="I91" s="141"/>
      <c r="J91" s="6" t="s">
        <v>49</v>
      </c>
      <c r="K91" s="60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3" customFormat="1" ht="12.75" customHeight="1" x14ac:dyDescent="0.2">
      <c r="A92" s="210"/>
      <c r="B92" s="204" t="s">
        <v>120</v>
      </c>
      <c r="C92" s="205"/>
      <c r="D92" s="205"/>
      <c r="E92" s="205"/>
      <c r="F92" s="205"/>
      <c r="G92" s="205"/>
      <c r="H92" s="205"/>
      <c r="I92" s="206"/>
      <c r="J92" s="207"/>
      <c r="K92" s="208">
        <v>0</v>
      </c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3" customFormat="1" ht="12.75" customHeight="1" x14ac:dyDescent="0.2">
      <c r="A93" s="210"/>
      <c r="B93" s="204" t="s">
        <v>130</v>
      </c>
      <c r="C93" s="205"/>
      <c r="D93" s="205"/>
      <c r="E93" s="205"/>
      <c r="F93" s="205"/>
      <c r="G93" s="205"/>
      <c r="H93" s="205"/>
      <c r="I93" s="206"/>
      <c r="J93" s="207"/>
      <c r="K93" s="208">
        <v>40</v>
      </c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3" customFormat="1" ht="12.75" customHeight="1" x14ac:dyDescent="0.2">
      <c r="A94" s="6"/>
      <c r="B94" s="142"/>
      <c r="C94" s="177"/>
      <c r="D94" s="177"/>
      <c r="E94" s="177"/>
      <c r="F94" s="177"/>
      <c r="G94" s="177"/>
      <c r="H94" s="177"/>
      <c r="I94" s="178"/>
      <c r="J94" s="5"/>
      <c r="K94" s="15">
        <f>ROUND(H94*F94/12,2)</f>
        <v>0</v>
      </c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3" customFormat="1" ht="12.75" customHeight="1" x14ac:dyDescent="0.2">
      <c r="A95" s="6"/>
      <c r="B95" s="142"/>
      <c r="C95" s="177"/>
      <c r="D95" s="177"/>
      <c r="E95" s="177"/>
      <c r="F95" s="177"/>
      <c r="G95" s="177"/>
      <c r="H95" s="177"/>
      <c r="I95" s="178"/>
      <c r="J95" s="5"/>
      <c r="K95" s="15">
        <f>ROUND(H95*F95/12,2)</f>
        <v>0</v>
      </c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3" customFormat="1" ht="12.75" customHeight="1" x14ac:dyDescent="0.2">
      <c r="A96" s="6"/>
      <c r="B96" s="179"/>
      <c r="C96" s="180"/>
      <c r="D96" s="180"/>
      <c r="E96" s="180"/>
      <c r="F96" s="180"/>
      <c r="G96" s="180"/>
      <c r="H96" s="180"/>
      <c r="I96" s="181"/>
      <c r="J96" s="5"/>
      <c r="K96" s="15">
        <f>ROUND(H96*F96/12,2)</f>
        <v>0</v>
      </c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2.75" x14ac:dyDescent="0.2">
      <c r="A97" s="167" t="s">
        <v>87</v>
      </c>
      <c r="B97" s="148"/>
      <c r="C97" s="148"/>
      <c r="D97" s="148"/>
      <c r="E97" s="148"/>
      <c r="F97" s="148"/>
      <c r="G97" s="148"/>
      <c r="H97" s="148"/>
      <c r="I97" s="149"/>
      <c r="J97" s="44" t="s">
        <v>49</v>
      </c>
      <c r="K97" s="62">
        <f>ROUND(SUM(K92:K96),2)</f>
        <v>40</v>
      </c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s="3" customFormat="1" ht="12.75" x14ac:dyDescent="0.2">
      <c r="A98" s="176"/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3" customFormat="1" ht="12.75" x14ac:dyDescent="0.2">
      <c r="A99" s="175" t="s">
        <v>113</v>
      </c>
      <c r="B99" s="148"/>
      <c r="C99" s="148"/>
      <c r="D99" s="148"/>
      <c r="E99" s="148"/>
      <c r="F99" s="148"/>
      <c r="G99" s="148"/>
      <c r="H99" s="148"/>
      <c r="I99" s="148"/>
      <c r="J99" s="148"/>
      <c r="K99" s="149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6">
        <v>6</v>
      </c>
      <c r="B100" s="139" t="s">
        <v>88</v>
      </c>
      <c r="C100" s="140"/>
      <c r="D100" s="140"/>
      <c r="E100" s="140"/>
      <c r="F100" s="140"/>
      <c r="G100" s="140"/>
      <c r="H100" s="140"/>
      <c r="I100" s="141"/>
      <c r="J100" s="6" t="s">
        <v>3</v>
      </c>
      <c r="K100" s="6" t="s">
        <v>4</v>
      </c>
    </row>
    <row r="101" spans="1:26" ht="12.75" x14ac:dyDescent="0.2">
      <c r="A101" s="6" t="s">
        <v>5</v>
      </c>
      <c r="B101" s="142" t="s">
        <v>89</v>
      </c>
      <c r="C101" s="140"/>
      <c r="D101" s="140"/>
      <c r="E101" s="140"/>
      <c r="F101" s="140"/>
      <c r="G101" s="140"/>
      <c r="H101" s="140"/>
      <c r="I101" s="141"/>
      <c r="J101" s="90"/>
      <c r="K101" s="15">
        <f>ROUND(J101*K116,2)</f>
        <v>0</v>
      </c>
    </row>
    <row r="102" spans="1:26" ht="12.75" x14ac:dyDescent="0.2">
      <c r="A102" s="6" t="s">
        <v>7</v>
      </c>
      <c r="B102" s="142" t="s">
        <v>98</v>
      </c>
      <c r="C102" s="140"/>
      <c r="D102" s="140"/>
      <c r="E102" s="140"/>
      <c r="F102" s="140"/>
      <c r="G102" s="140"/>
      <c r="H102" s="140"/>
      <c r="I102" s="141"/>
      <c r="J102" s="90"/>
      <c r="K102" s="15">
        <f>ROUND(J102*(K101+K116),2)</f>
        <v>0</v>
      </c>
    </row>
    <row r="103" spans="1:26" ht="12.75" x14ac:dyDescent="0.2">
      <c r="A103" s="6" t="s">
        <v>10</v>
      </c>
      <c r="B103" s="191" t="s">
        <v>90</v>
      </c>
      <c r="C103" s="140"/>
      <c r="D103" s="140"/>
      <c r="E103" s="140"/>
      <c r="F103" s="140"/>
      <c r="G103" s="140"/>
      <c r="H103" s="140"/>
      <c r="I103" s="141"/>
      <c r="J103" s="16"/>
      <c r="K103" s="15"/>
    </row>
    <row r="104" spans="1:26" ht="12.75" x14ac:dyDescent="0.2">
      <c r="A104" s="6"/>
      <c r="B104" s="142" t="s">
        <v>91</v>
      </c>
      <c r="C104" s="140"/>
      <c r="D104" s="140"/>
      <c r="E104" s="140"/>
      <c r="F104" s="140"/>
      <c r="G104" s="140"/>
      <c r="H104" s="140"/>
      <c r="I104" s="141"/>
      <c r="J104" s="14">
        <v>1.6500000000000001E-2</v>
      </c>
      <c r="K104" s="15">
        <f>((K$101+K$102+K$116)*J104)/(100%-J$104)</f>
        <v>97.999430604982209</v>
      </c>
      <c r="L104" s="13"/>
    </row>
    <row r="105" spans="1:26" ht="12.75" x14ac:dyDescent="0.2">
      <c r="A105" s="6"/>
      <c r="B105" s="192" t="s">
        <v>92</v>
      </c>
      <c r="C105" s="193"/>
      <c r="D105" s="193"/>
      <c r="E105" s="193"/>
      <c r="F105" s="193"/>
      <c r="G105" s="193"/>
      <c r="H105" s="193"/>
      <c r="I105" s="194"/>
      <c r="J105" s="12">
        <v>7.5999999999999998E-2</v>
      </c>
      <c r="K105" s="15">
        <f>((K$101+K$102+K$116)*J105)/(100%-J105)</f>
        <v>480.4581818181818</v>
      </c>
    </row>
    <row r="106" spans="1:26" ht="12.75" x14ac:dyDescent="0.2">
      <c r="A106" s="11"/>
      <c r="B106" s="187" t="s">
        <v>123</v>
      </c>
      <c r="C106" s="187"/>
      <c r="D106" s="188" t="s">
        <v>97</v>
      </c>
      <c r="E106" s="189"/>
      <c r="F106" s="189"/>
      <c r="G106" s="189"/>
      <c r="H106" s="190"/>
      <c r="I106" s="10">
        <f>ROUND(K60+K115+K101+K102,2)</f>
        <v>1282.5</v>
      </c>
      <c r="J106" s="9">
        <v>0.05</v>
      </c>
      <c r="K106" s="60">
        <f>ROUND(J106*I106,2)</f>
        <v>64.13</v>
      </c>
    </row>
    <row r="107" spans="1:26" ht="12.75" x14ac:dyDescent="0.2">
      <c r="A107" s="167" t="s">
        <v>93</v>
      </c>
      <c r="B107" s="137"/>
      <c r="C107" s="137"/>
      <c r="D107" s="137"/>
      <c r="E107" s="137"/>
      <c r="F107" s="137"/>
      <c r="G107" s="137"/>
      <c r="H107" s="137"/>
      <c r="I107" s="138"/>
      <c r="J107" s="45">
        <f>SUM(J101:J106)</f>
        <v>0.14250000000000002</v>
      </c>
      <c r="K107" s="62">
        <f>ROUND(SUM(K101:K106),2)</f>
        <v>642.59</v>
      </c>
    </row>
    <row r="108" spans="1:26" ht="12.75" x14ac:dyDescent="0.2">
      <c r="A108" s="8"/>
      <c r="B108" s="180"/>
      <c r="C108" s="172"/>
      <c r="D108" s="172"/>
      <c r="E108" s="172"/>
      <c r="F108" s="172"/>
      <c r="G108" s="172"/>
      <c r="H108" s="172"/>
      <c r="I108" s="172"/>
      <c r="J108" s="172"/>
      <c r="K108" s="172"/>
    </row>
    <row r="109" spans="1:26" ht="12.75" x14ac:dyDescent="0.2">
      <c r="A109" s="173" t="s">
        <v>114</v>
      </c>
      <c r="B109" s="148"/>
      <c r="C109" s="148"/>
      <c r="D109" s="148"/>
      <c r="E109" s="148"/>
      <c r="F109" s="148"/>
      <c r="G109" s="148"/>
      <c r="H109" s="148"/>
      <c r="I109" s="148"/>
      <c r="J109" s="148"/>
      <c r="K109" s="149"/>
      <c r="M109" s="7"/>
    </row>
    <row r="110" spans="1:26" ht="12.75" x14ac:dyDescent="0.2">
      <c r="A110" s="139" t="s">
        <v>94</v>
      </c>
      <c r="B110" s="140"/>
      <c r="C110" s="140"/>
      <c r="D110" s="140"/>
      <c r="E110" s="140"/>
      <c r="F110" s="140"/>
      <c r="G110" s="140"/>
      <c r="H110" s="140"/>
      <c r="I110" s="140"/>
      <c r="J110" s="141"/>
      <c r="K110" s="6" t="s">
        <v>4</v>
      </c>
    </row>
    <row r="111" spans="1:26" ht="12.75" x14ac:dyDescent="0.2">
      <c r="A111" s="5" t="s">
        <v>5</v>
      </c>
      <c r="B111" s="142" t="str">
        <f>A18</f>
        <v>MÓDULO 1 - COMPOSIÇÃO DA REMUNERAÇÃO</v>
      </c>
      <c r="C111" s="140"/>
      <c r="D111" s="140"/>
      <c r="E111" s="140"/>
      <c r="F111" s="140"/>
      <c r="G111" s="140"/>
      <c r="H111" s="140"/>
      <c r="I111" s="140"/>
      <c r="J111" s="141"/>
      <c r="K111" s="63">
        <f>K26</f>
        <v>2752</v>
      </c>
    </row>
    <row r="112" spans="1:26" ht="12.75" x14ac:dyDescent="0.2">
      <c r="A112" s="5" t="s">
        <v>7</v>
      </c>
      <c r="B112" s="142" t="str">
        <f>A28</f>
        <v>MÓDULO 2 – ENCARGOS E BENEFÍCIOS ANUAIS, MENSAIS E DIÁRIOS</v>
      </c>
      <c r="C112" s="140"/>
      <c r="D112" s="140"/>
      <c r="E112" s="140"/>
      <c r="F112" s="140"/>
      <c r="G112" s="140"/>
      <c r="H112" s="140"/>
      <c r="I112" s="140"/>
      <c r="J112" s="141"/>
      <c r="K112" s="63">
        <f>K61</f>
        <v>2673.53</v>
      </c>
    </row>
    <row r="113" spans="1:26" ht="12.75" x14ac:dyDescent="0.2">
      <c r="A113" s="5" t="s">
        <v>10</v>
      </c>
      <c r="B113" s="142" t="str">
        <f>A63</f>
        <v>MÓDULO 3 – PROVISÃO PARA RESCISÃO</v>
      </c>
      <c r="C113" s="140"/>
      <c r="D113" s="140"/>
      <c r="E113" s="140"/>
      <c r="F113" s="140"/>
      <c r="G113" s="140"/>
      <c r="H113" s="140"/>
      <c r="I113" s="140"/>
      <c r="J113" s="141"/>
      <c r="K113" s="63">
        <f>K71</f>
        <v>87.08</v>
      </c>
      <c r="M113" s="7"/>
    </row>
    <row r="114" spans="1:26" ht="12.75" x14ac:dyDescent="0.2">
      <c r="A114" s="5" t="s">
        <v>14</v>
      </c>
      <c r="B114" s="142" t="str">
        <f>A73</f>
        <v>MÓDULO 4 – CUSTO DE REPOSIÇÃO DO PROFISSIONAL AUSENTE</v>
      </c>
      <c r="C114" s="140"/>
      <c r="D114" s="140"/>
      <c r="E114" s="140"/>
      <c r="F114" s="140"/>
      <c r="G114" s="140"/>
      <c r="H114" s="140"/>
      <c r="I114" s="140"/>
      <c r="J114" s="141"/>
      <c r="K114" s="63">
        <f>K87</f>
        <v>288.75</v>
      </c>
      <c r="M114" s="7"/>
    </row>
    <row r="115" spans="1:26" ht="12.75" x14ac:dyDescent="0.2">
      <c r="A115" s="5" t="s">
        <v>20</v>
      </c>
      <c r="B115" s="142" t="str">
        <f>A89</f>
        <v>MÓDULO 5 – INSUMOS DIVERSOS</v>
      </c>
      <c r="C115" s="140"/>
      <c r="D115" s="140"/>
      <c r="E115" s="140"/>
      <c r="F115" s="140"/>
      <c r="G115" s="140"/>
      <c r="H115" s="140"/>
      <c r="I115" s="140"/>
      <c r="J115" s="141"/>
      <c r="K115" s="63">
        <f>K97</f>
        <v>40</v>
      </c>
    </row>
    <row r="116" spans="1:26" s="3" customFormat="1" ht="12.75" x14ac:dyDescent="0.2">
      <c r="A116" s="6"/>
      <c r="B116" s="139" t="s">
        <v>95</v>
      </c>
      <c r="C116" s="140"/>
      <c r="D116" s="140"/>
      <c r="E116" s="140"/>
      <c r="F116" s="140"/>
      <c r="G116" s="140"/>
      <c r="H116" s="140"/>
      <c r="I116" s="140"/>
      <c r="J116" s="141"/>
      <c r="K116" s="64">
        <f>TRUNC(SUM(K111:K115),2)</f>
        <v>5841.36</v>
      </c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3" customFormat="1" ht="12.75" x14ac:dyDescent="0.2">
      <c r="A117" s="5" t="s">
        <v>23</v>
      </c>
      <c r="B117" s="142" t="str">
        <f>A99</f>
        <v>MÓDULO 6 – CUSTOS INDIRETOS, TRIBUTOS E LUCRO (CITL)</v>
      </c>
      <c r="C117" s="140"/>
      <c r="D117" s="140"/>
      <c r="E117" s="140"/>
      <c r="F117" s="140"/>
      <c r="G117" s="140"/>
      <c r="H117" s="140"/>
      <c r="I117" s="140"/>
      <c r="J117" s="141"/>
      <c r="K117" s="63">
        <f>K107</f>
        <v>642.59</v>
      </c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3" customFormat="1" ht="12.75" x14ac:dyDescent="0.2">
      <c r="A118" s="167" t="s">
        <v>115</v>
      </c>
      <c r="B118" s="148"/>
      <c r="C118" s="148"/>
      <c r="D118" s="148"/>
      <c r="E118" s="148"/>
      <c r="F118" s="148"/>
      <c r="G118" s="148"/>
      <c r="H118" s="148"/>
      <c r="I118" s="148"/>
      <c r="J118" s="149"/>
      <c r="K118" s="61">
        <f>TRUNC(SUM(K116:K117),2)</f>
        <v>6483.95</v>
      </c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3" customFormat="1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5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3" customFormat="1" ht="12.75" x14ac:dyDescent="0.2">
      <c r="A120" s="183" t="s">
        <v>116</v>
      </c>
      <c r="B120" s="184"/>
      <c r="C120" s="184"/>
      <c r="D120" s="184"/>
      <c r="E120" s="184"/>
      <c r="F120" s="184"/>
      <c r="G120" s="184"/>
      <c r="H120" s="184"/>
      <c r="I120" s="184"/>
      <c r="J120" s="185"/>
      <c r="K120" s="66">
        <f>K118*H7</f>
        <v>32419.75</v>
      </c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3" customFormat="1" ht="12.75" x14ac:dyDescent="0.2">
      <c r="A121" s="186" t="s">
        <v>134</v>
      </c>
      <c r="B121" s="186"/>
      <c r="C121" s="186"/>
      <c r="D121" s="186"/>
      <c r="E121" s="186"/>
      <c r="F121" s="186"/>
      <c r="G121" s="186"/>
      <c r="H121" s="186"/>
      <c r="I121" s="186"/>
      <c r="J121" s="186"/>
      <c r="K121" s="67">
        <f>K120*12</f>
        <v>389037</v>
      </c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3" customFormat="1" ht="12.75" x14ac:dyDescent="0.2">
      <c r="A122" s="1"/>
      <c r="B122" s="1"/>
      <c r="C122" s="1"/>
      <c r="D122" s="1"/>
      <c r="E122" s="1"/>
      <c r="F122" s="1"/>
      <c r="G122" s="1"/>
      <c r="H122" s="1"/>
      <c r="I122" s="4" t="s">
        <v>96</v>
      </c>
      <c r="J122" s="1"/>
      <c r="K122" s="68">
        <f>K118/K20</f>
        <v>2.3560864825581396</v>
      </c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3" customFormat="1" ht="13.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8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3" customFormat="1" ht="13.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8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3" customFormat="1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8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3" customFormat="1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8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3" customFormat="1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8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3" customFormat="1" ht="13.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8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3" customFormat="1" ht="13.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8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s="3" customFormat="1" ht="13.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8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s="3" customFormat="1" ht="13.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8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s="3" customFormat="1" ht="13.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8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15" customHeight="1" x14ac:dyDescent="0.2"/>
    <row r="134" spans="1:26" ht="13.15" customHeight="1" x14ac:dyDescent="0.2"/>
    <row r="135" spans="1:26" ht="13.15" customHeight="1" x14ac:dyDescent="0.2"/>
    <row r="136" spans="1:26" ht="13.15" customHeight="1" x14ac:dyDescent="0.2"/>
    <row r="137" spans="1:26" ht="13.15" customHeight="1" x14ac:dyDescent="0.2"/>
    <row r="138" spans="1:26" ht="13.15" customHeight="1" x14ac:dyDescent="0.2"/>
    <row r="139" spans="1:26" ht="13.15" customHeight="1" x14ac:dyDescent="0.2"/>
    <row r="140" spans="1:26" ht="13.15" customHeight="1" x14ac:dyDescent="0.2"/>
    <row r="141" spans="1:26" ht="13.15" customHeight="1" x14ac:dyDescent="0.2"/>
    <row r="142" spans="1:26" ht="12.75" x14ac:dyDescent="0.2"/>
    <row r="143" spans="1:26" ht="13.9" customHeight="1" x14ac:dyDescent="0.2"/>
    <row r="144" spans="1:26" ht="13.15" customHeight="1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</sheetData>
  <mergeCells count="128">
    <mergeCell ref="B117:J117"/>
    <mergeCell ref="A118:J118"/>
    <mergeCell ref="A120:J120"/>
    <mergeCell ref="A121:J121"/>
    <mergeCell ref="C50:D50"/>
    <mergeCell ref="B111:J111"/>
    <mergeCell ref="B112:J112"/>
    <mergeCell ref="B113:J113"/>
    <mergeCell ref="B114:J114"/>
    <mergeCell ref="B115:J115"/>
    <mergeCell ref="B116:J116"/>
    <mergeCell ref="B106:C106"/>
    <mergeCell ref="D106:H106"/>
    <mergeCell ref="A107:I107"/>
    <mergeCell ref="B108:K108"/>
    <mergeCell ref="A109:K109"/>
    <mergeCell ref="A110:J110"/>
    <mergeCell ref="B100:I100"/>
    <mergeCell ref="B101:I101"/>
    <mergeCell ref="B102:I102"/>
    <mergeCell ref="B103:I103"/>
    <mergeCell ref="B104:I104"/>
    <mergeCell ref="B105:I105"/>
    <mergeCell ref="B94:I94"/>
    <mergeCell ref="B95:I95"/>
    <mergeCell ref="B96:I96"/>
    <mergeCell ref="A97:I97"/>
    <mergeCell ref="A98:K98"/>
    <mergeCell ref="A99:K99"/>
    <mergeCell ref="A88:K88"/>
    <mergeCell ref="A89:K89"/>
    <mergeCell ref="B90:I90"/>
    <mergeCell ref="B91:I91"/>
    <mergeCell ref="B92:I92"/>
    <mergeCell ref="B93:I93"/>
    <mergeCell ref="A82:K82"/>
    <mergeCell ref="A83:K83"/>
    <mergeCell ref="A84:J84"/>
    <mergeCell ref="B85:J85"/>
    <mergeCell ref="B86:J86"/>
    <mergeCell ref="A87:J87"/>
    <mergeCell ref="B76:I76"/>
    <mergeCell ref="A77:I77"/>
    <mergeCell ref="A78:K78"/>
    <mergeCell ref="A79:I79"/>
    <mergeCell ref="B80:I80"/>
    <mergeCell ref="A81:I81"/>
    <mergeCell ref="B69:I69"/>
    <mergeCell ref="A71:I71"/>
    <mergeCell ref="A72:K72"/>
    <mergeCell ref="A73:K73"/>
    <mergeCell ref="A74:I74"/>
    <mergeCell ref="B75:I75"/>
    <mergeCell ref="A63:K63"/>
    <mergeCell ref="B64:I64"/>
    <mergeCell ref="B65:I65"/>
    <mergeCell ref="B66:I66"/>
    <mergeCell ref="B67:I67"/>
    <mergeCell ref="B68:I68"/>
    <mergeCell ref="A57:J57"/>
    <mergeCell ref="B58:J58"/>
    <mergeCell ref="B59:J59"/>
    <mergeCell ref="B60:J60"/>
    <mergeCell ref="A61:J61"/>
    <mergeCell ref="A62:K62"/>
    <mergeCell ref="B51:I51"/>
    <mergeCell ref="B52:I52"/>
    <mergeCell ref="B53:I53"/>
    <mergeCell ref="A54:J54"/>
    <mergeCell ref="A55:K55"/>
    <mergeCell ref="A56:K56"/>
    <mergeCell ref="B43:I43"/>
    <mergeCell ref="A44:I44"/>
    <mergeCell ref="A45:K45"/>
    <mergeCell ref="A46:I46"/>
    <mergeCell ref="C48:D48"/>
    <mergeCell ref="G48:H48"/>
    <mergeCell ref="B36:I36"/>
    <mergeCell ref="B37:I37"/>
    <mergeCell ref="B39:I39"/>
    <mergeCell ref="B40:I40"/>
    <mergeCell ref="B41:I41"/>
    <mergeCell ref="B42:I42"/>
    <mergeCell ref="B30:I30"/>
    <mergeCell ref="B31:I31"/>
    <mergeCell ref="A32:I32"/>
    <mergeCell ref="A33:K33"/>
    <mergeCell ref="A34:I34"/>
    <mergeCell ref="B35:I35"/>
    <mergeCell ref="C24:I24"/>
    <mergeCell ref="B25:I25"/>
    <mergeCell ref="A26:J26"/>
    <mergeCell ref="A27:K27"/>
    <mergeCell ref="A28:K28"/>
    <mergeCell ref="A29:I29"/>
    <mergeCell ref="A17:K17"/>
    <mergeCell ref="A18:K18"/>
    <mergeCell ref="B19:I19"/>
    <mergeCell ref="B20:I20"/>
    <mergeCell ref="C21:I21"/>
    <mergeCell ref="C22:E22"/>
    <mergeCell ref="G22:I22"/>
    <mergeCell ref="A14:G14"/>
    <mergeCell ref="H14:K14"/>
    <mergeCell ref="A15:G15"/>
    <mergeCell ref="H15:K15"/>
    <mergeCell ref="A16:G16"/>
    <mergeCell ref="H16:K16"/>
    <mergeCell ref="A12:F12"/>
    <mergeCell ref="H12:K12"/>
    <mergeCell ref="A13:E13"/>
    <mergeCell ref="H13:K13"/>
    <mergeCell ref="A6:G6"/>
    <mergeCell ref="H6:K6"/>
    <mergeCell ref="A7:G7"/>
    <mergeCell ref="A8:G8"/>
    <mergeCell ref="H8:K8"/>
    <mergeCell ref="A9:G9"/>
    <mergeCell ref="H9:K9"/>
    <mergeCell ref="A1:K1"/>
    <mergeCell ref="A2:B2"/>
    <mergeCell ref="C2:K2"/>
    <mergeCell ref="A3:K3"/>
    <mergeCell ref="A4:K4"/>
    <mergeCell ref="A5:G5"/>
    <mergeCell ref="H5:K5"/>
    <mergeCell ref="A10:K10"/>
    <mergeCell ref="A11:K11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1" manualBreakCount="1">
    <brk id="105" min="2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workbookViewId="0"/>
  </sheetViews>
  <sheetFormatPr defaultColWidth="9.140625" defaultRowHeight="12.75" x14ac:dyDescent="0.2"/>
  <cols>
    <col min="1" max="1" width="9.140625" style="76"/>
    <col min="2" max="2" width="34.28515625" style="76" customWidth="1"/>
    <col min="3" max="3" width="9.140625" style="76"/>
    <col min="4" max="4" width="12" style="76" customWidth="1"/>
    <col min="5" max="5" width="11.28515625" style="76" customWidth="1"/>
    <col min="6" max="6" width="16.7109375" style="76" customWidth="1"/>
    <col min="7" max="7" width="16.85546875" style="76" customWidth="1"/>
    <col min="8" max="16384" width="9.140625" style="76"/>
  </cols>
  <sheetData>
    <row r="1" spans="1:7" ht="54.75" customHeight="1" x14ac:dyDescent="0.2">
      <c r="A1" s="91" t="s">
        <v>141</v>
      </c>
      <c r="B1" s="92" t="s">
        <v>137</v>
      </c>
      <c r="C1" s="92" t="s">
        <v>136</v>
      </c>
      <c r="D1" s="93" t="s">
        <v>135</v>
      </c>
      <c r="E1" s="93" t="s">
        <v>138</v>
      </c>
      <c r="F1" s="93" t="s">
        <v>139</v>
      </c>
      <c r="G1" s="94" t="s">
        <v>140</v>
      </c>
    </row>
    <row r="2" spans="1:7" x14ac:dyDescent="0.2">
      <c r="A2" s="95">
        <v>1</v>
      </c>
      <c r="B2" s="81" t="s">
        <v>163</v>
      </c>
      <c r="C2" s="79" t="s">
        <v>154</v>
      </c>
      <c r="D2" s="80">
        <f>'1. AUXILIAR DE MECÂNICO'!K115</f>
        <v>6612.37</v>
      </c>
      <c r="E2" s="78">
        <f>'1. AUXILIAR DE MECÂNICO'!H7</f>
        <v>1</v>
      </c>
      <c r="F2" s="99">
        <f>D2*E2</f>
        <v>6612.37</v>
      </c>
      <c r="G2" s="100">
        <f>F2*12</f>
        <v>79348.44</v>
      </c>
    </row>
    <row r="3" spans="1:7" x14ac:dyDescent="0.2">
      <c r="A3" s="95">
        <v>2</v>
      </c>
      <c r="B3" s="82" t="s">
        <v>162</v>
      </c>
      <c r="C3" s="79" t="s">
        <v>154</v>
      </c>
      <c r="D3" s="80">
        <f>'2.TRATORISTA'!K115</f>
        <v>4660.01</v>
      </c>
      <c r="E3" s="78">
        <f>'2.TRATORISTA'!H7</f>
        <v>2</v>
      </c>
      <c r="F3" s="99">
        <f t="shared" ref="F3:F9" si="0">D3*E3</f>
        <v>9320.02</v>
      </c>
      <c r="G3" s="100">
        <f t="shared" ref="G3:G9" si="1">F3*12</f>
        <v>111840.24</v>
      </c>
    </row>
    <row r="4" spans="1:7" x14ac:dyDescent="0.2">
      <c r="A4" s="95">
        <v>3</v>
      </c>
      <c r="B4" s="83" t="s">
        <v>155</v>
      </c>
      <c r="C4" s="79" t="s">
        <v>154</v>
      </c>
      <c r="D4" s="80">
        <f>'3. AUX. SERVIÇOS GERAIS'!K116</f>
        <v>4120.1899999999996</v>
      </c>
      <c r="E4" s="78">
        <f>'3. AUX. SERVIÇOS GERAIS'!H7</f>
        <v>10</v>
      </c>
      <c r="F4" s="99">
        <f t="shared" si="0"/>
        <v>41201.899999999994</v>
      </c>
      <c r="G4" s="100">
        <f t="shared" si="1"/>
        <v>494422.79999999993</v>
      </c>
    </row>
    <row r="5" spans="1:7" x14ac:dyDescent="0.2">
      <c r="A5" s="95">
        <v>4</v>
      </c>
      <c r="B5" s="83" t="s">
        <v>180</v>
      </c>
      <c r="C5" s="79" t="s">
        <v>154</v>
      </c>
      <c r="D5" s="80">
        <f>'4. AUX. SERVIÇOS GERAIS INSAL.'!K116</f>
        <v>4664.3999999999996</v>
      </c>
      <c r="E5" s="78">
        <f>'4. AUX. SERVIÇOS GERAIS INSAL.'!H7</f>
        <v>5</v>
      </c>
      <c r="F5" s="99">
        <f t="shared" si="0"/>
        <v>23322</v>
      </c>
      <c r="G5" s="100">
        <f t="shared" si="1"/>
        <v>279864</v>
      </c>
    </row>
    <row r="6" spans="1:7" x14ac:dyDescent="0.2">
      <c r="A6" s="95">
        <v>5</v>
      </c>
      <c r="B6" s="83" t="s">
        <v>156</v>
      </c>
      <c r="C6" s="79" t="s">
        <v>154</v>
      </c>
      <c r="D6" s="80">
        <f>'5.SERV DE LIMPEZA 8H'!K116</f>
        <v>4116.03</v>
      </c>
      <c r="E6" s="78">
        <f>'5.SERV DE LIMPEZA 8H'!H7</f>
        <v>4</v>
      </c>
      <c r="F6" s="99">
        <f t="shared" si="0"/>
        <v>16464.12</v>
      </c>
      <c r="G6" s="100">
        <f t="shared" si="1"/>
        <v>197569.44</v>
      </c>
    </row>
    <row r="7" spans="1:7" x14ac:dyDescent="0.2">
      <c r="A7" s="95">
        <v>6</v>
      </c>
      <c r="B7" s="83" t="s">
        <v>157</v>
      </c>
      <c r="C7" s="79" t="s">
        <v>158</v>
      </c>
      <c r="D7" s="80">
        <f>'6.SERV DE LIMPEZA 12x36 (Ins)'!K116</f>
        <v>4735.53</v>
      </c>
      <c r="E7" s="78">
        <f>'6.SERV DE LIMPEZA 12x36 (Ins)'!H7</f>
        <v>4</v>
      </c>
      <c r="F7" s="99">
        <f t="shared" si="0"/>
        <v>18942.12</v>
      </c>
      <c r="G7" s="100">
        <f t="shared" si="1"/>
        <v>227305.44</v>
      </c>
    </row>
    <row r="8" spans="1:7" x14ac:dyDescent="0.2">
      <c r="A8" s="95">
        <v>7</v>
      </c>
      <c r="B8" s="83" t="s">
        <v>159</v>
      </c>
      <c r="C8" s="79" t="s">
        <v>154</v>
      </c>
      <c r="D8" s="80">
        <f>'7.OFICIAL DE MANUTENÇÃO PREDIAL'!K115</f>
        <v>5404.75</v>
      </c>
      <c r="E8" s="78">
        <f>'7.OFICIAL DE MANUTENÇÃO PREDIAL'!H7</f>
        <v>2</v>
      </c>
      <c r="F8" s="99">
        <f t="shared" si="0"/>
        <v>10809.5</v>
      </c>
      <c r="G8" s="100">
        <f t="shared" si="1"/>
        <v>129714</v>
      </c>
    </row>
    <row r="9" spans="1:7" x14ac:dyDescent="0.2">
      <c r="A9" s="95">
        <v>8</v>
      </c>
      <c r="B9" s="83" t="s">
        <v>164</v>
      </c>
      <c r="C9" s="79" t="s">
        <v>154</v>
      </c>
      <c r="D9" s="80">
        <f>'8. OPERADOR MÁQ PESADAS'!K118</f>
        <v>6483.95</v>
      </c>
      <c r="E9" s="78">
        <f>'8. OPERADOR MÁQ PESADAS'!H7</f>
        <v>5</v>
      </c>
      <c r="F9" s="99">
        <f t="shared" si="0"/>
        <v>32419.75</v>
      </c>
      <c r="G9" s="100">
        <f t="shared" si="1"/>
        <v>389037</v>
      </c>
    </row>
    <row r="10" spans="1:7" ht="13.5" thickBot="1" x14ac:dyDescent="0.25">
      <c r="A10" s="197" t="s">
        <v>167</v>
      </c>
      <c r="B10" s="198"/>
      <c r="C10" s="198"/>
      <c r="D10" s="198"/>
      <c r="E10" s="96">
        <f>SUM(E2:E9)</f>
        <v>33</v>
      </c>
      <c r="F10" s="97">
        <f>SUM(F2:F9)</f>
        <v>159091.77999999997</v>
      </c>
      <c r="G10" s="98">
        <f>SUM(G2:G9)</f>
        <v>1909101.3599999999</v>
      </c>
    </row>
    <row r="11" spans="1:7" x14ac:dyDescent="0.2">
      <c r="F11" s="77"/>
      <c r="G11" s="77"/>
    </row>
  </sheetData>
  <mergeCells count="1">
    <mergeCell ref="A10:D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1. AUXILIAR DE MECÂNICO</vt:lpstr>
      <vt:lpstr>2.TRATORISTA</vt:lpstr>
      <vt:lpstr>3. AUX. SERVIÇOS GERAIS</vt:lpstr>
      <vt:lpstr>4. AUX. SERVIÇOS GERAIS INSAL.</vt:lpstr>
      <vt:lpstr>5.SERV DE LIMPEZA 8H</vt:lpstr>
      <vt:lpstr>6.SERV DE LIMPEZA 12x36 (Ins)</vt:lpstr>
      <vt:lpstr>7.OFICIAL DE MANUTENÇÃO PREDIAL</vt:lpstr>
      <vt:lpstr>8. OPERADOR MÁQ PESADAS</vt:lpstr>
      <vt:lpstr>TOTAL</vt:lpstr>
      <vt:lpstr>Uniformes</vt:lpstr>
      <vt:lpstr>'1. AUXILIAR DE MECÂNICO'!Area_de_impressao</vt:lpstr>
      <vt:lpstr>'2.TRATORISTA'!Area_de_impressao</vt:lpstr>
      <vt:lpstr>'3. AUX. SERVIÇOS GERAIS'!Area_de_impressao</vt:lpstr>
      <vt:lpstr>'4. AUX. SERVIÇOS GERAIS INSAL.'!Area_de_impressao</vt:lpstr>
      <vt:lpstr>'5.SERV DE LIMPEZA 8H'!Area_de_impressao</vt:lpstr>
      <vt:lpstr>'6.SERV DE LIMPEZA 12x36 (Ins)'!Area_de_impressao</vt:lpstr>
      <vt:lpstr>'7.OFICIAL DE MANUTENÇÃO PREDIAL'!Area_de_impressao</vt:lpstr>
      <vt:lpstr>'8. OPERADOR MÁQ PESADAS'!Area_de_impressao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30112022</cp:lastModifiedBy>
  <cp:lastPrinted>2025-03-26T12:52:27Z</cp:lastPrinted>
  <dcterms:created xsi:type="dcterms:W3CDTF">2010-12-08T17:56:29Z</dcterms:created>
  <dcterms:modified xsi:type="dcterms:W3CDTF">2025-08-11T11:08:30Z</dcterms:modified>
</cp:coreProperties>
</file>