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ARTILHADOS\Compartilhados\João Marcos Fontoura Alves\PROJETOS PMI\2023\ITAIPU\Proteção de Nascentes\"/>
    </mc:Choice>
  </mc:AlternateContent>
  <xr:revisionPtr revIDLastSave="0" documentId="8_{474FD4F5-D33E-4E09-9C31-76CA8F278E1A}" xr6:coauthVersionLast="47" xr6:coauthVersionMax="47" xr10:uidLastSave="{00000000-0000-0000-0000-000000000000}"/>
  <bookViews>
    <workbookView xWindow="-120" yWindow="-120" windowWidth="20730" windowHeight="11040" activeTab="2" xr2:uid="{AF1A3EC0-26C8-4ED2-B263-B8921BB1C0FE}"/>
  </bookViews>
  <sheets>
    <sheet name="Orçamento Sintético" sheetId="4" r:id="rId1"/>
    <sheet name="CRONOGRAMA" sheetId="8" r:id="rId2"/>
    <sheet name="COMPOSIÇÕES" sheetId="9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G7" i="4" l="1"/>
  <c r="H15" i="9"/>
  <c r="H5" i="9"/>
  <c r="H6" i="9"/>
  <c r="H7" i="9"/>
  <c r="H8" i="9"/>
  <c r="H9" i="9"/>
  <c r="H10" i="9"/>
  <c r="H11" i="9"/>
  <c r="H12" i="9"/>
  <c r="H13" i="9"/>
  <c r="H14" i="9"/>
  <c r="H3" i="9"/>
  <c r="H4" i="9"/>
  <c r="H2" i="9"/>
  <c r="H3" i="8"/>
  <c r="Q9" i="8" l="1"/>
  <c r="E6" i="8"/>
  <c r="P4" i="8"/>
  <c r="L3" i="8"/>
  <c r="E7" i="8" s="1"/>
  <c r="E8" i="8" s="1"/>
  <c r="B2" i="8"/>
  <c r="Q2" i="8" l="1"/>
  <c r="Q3" i="8"/>
  <c r="Q4" i="8" l="1"/>
  <c r="F7" i="8"/>
  <c r="F8" i="8" s="1"/>
  <c r="H7" i="4" l="1"/>
  <c r="I7" i="4" s="1"/>
  <c r="P9" i="8" s="1"/>
  <c r="H10" i="8" l="1"/>
  <c r="G10" i="8"/>
  <c r="F10" i="8"/>
  <c r="E10" i="8"/>
  <c r="B10" i="4"/>
  <c r="I9" i="4" l="1"/>
  <c r="I5" i="4"/>
  <c r="J7" i="4" l="1"/>
  <c r="J5" i="4" l="1"/>
</calcChain>
</file>

<file path=xl/sharedStrings.xml><?xml version="1.0" encoding="utf-8"?>
<sst xmlns="http://schemas.openxmlformats.org/spreadsheetml/2006/main" count="120" uniqueCount="100">
  <si>
    <t>Obra</t>
  </si>
  <si>
    <t>Bancos</t>
  </si>
  <si>
    <t>B.D.I.</t>
  </si>
  <si>
    <t>Encargos Sociais</t>
  </si>
  <si>
    <t>20,43%</t>
  </si>
  <si>
    <t>Não Desonerado: embutido nos preços unitário dos insumos de mão de obra, de acordo com as bases.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</si>
  <si>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</si>
  <si>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</si>
  <si>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</si>
  <si>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</si>
  <si>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</si>
  <si>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</si>
  <si>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</si>
  <si>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</si>
  <si>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</si>
  <si>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</si>
  <si>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</si>
  <si>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</t>
  </si>
  <si>
    <t>SINAPI</t>
  </si>
  <si>
    <t>m³</t>
  </si>
  <si>
    <t>Total Geral</t>
  </si>
  <si>
    <t>Iguaraçu</t>
  </si>
  <si>
    <t xml:space="preserve"> </t>
  </si>
  <si>
    <t>CONSTRUÇÃO CIVIL</t>
  </si>
  <si>
    <t>Município:</t>
  </si>
  <si>
    <t xml:space="preserve">SAM  </t>
  </si>
  <si>
    <t>Edital no Município</t>
  </si>
  <si>
    <t>Procedimento prévio</t>
  </si>
  <si>
    <t>Início previsto da Obra</t>
  </si>
  <si>
    <t>Repasse do Concedente</t>
  </si>
  <si>
    <t>Projeto:</t>
  </si>
  <si>
    <t xml:space="preserve">LOTE nº </t>
  </si>
  <si>
    <t>Data</t>
  </si>
  <si>
    <t>Dias</t>
  </si>
  <si>
    <t>Contrapartida do Proponente</t>
  </si>
  <si>
    <t>Quantidade:</t>
  </si>
  <si>
    <t>Valor Total</t>
  </si>
  <si>
    <t>GRUPO</t>
  </si>
  <si>
    <t>SERVIÇOS</t>
  </si>
  <si>
    <t>N</t>
  </si>
  <si>
    <t>PARCELAS (%)</t>
  </si>
  <si>
    <t>TOTAL</t>
  </si>
  <si>
    <t>% S/</t>
  </si>
  <si>
    <t>ITEM</t>
  </si>
  <si>
    <t>ITEM (R$)</t>
  </si>
  <si>
    <t>Data Início</t>
  </si>
  <si>
    <t>Data Fim</t>
  </si>
  <si>
    <t>H</t>
  </si>
  <si>
    <t>IGUARAÇU</t>
  </si>
  <si>
    <t xml:space="preserve">CRONOGRAMA </t>
  </si>
  <si>
    <t>RECUPERAÇÃO DE NASCENTES</t>
  </si>
  <si>
    <t xml:space="preserve">SINAPI - 07/2024 - Paraná
</t>
  </si>
  <si>
    <t>RECUPERAÇÃO DE NASCENTE</t>
  </si>
  <si>
    <t>Hidrocloreto de Sódio (água sanitária)</t>
  </si>
  <si>
    <t>SINAPI-I</t>
  </si>
  <si>
    <t xml:space="preserve">CIMENTO PORTLAND POZOLANICO CP IV-32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</si>
  <si>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KG    </t>
  </si>
  <si>
    <t>0,65</t>
  </si>
  <si>
    <t>90694</t>
  </si>
  <si>
    <t>TUBO DE PVC PARA REDE COLETORA DE ESGOTO DE PAREDE MACIÇA, DN 100 MM, JUNTA ELÁSTICA - FORNECIMENTO E ASSENTAMENTO. AF_01/2021</t>
  </si>
  <si>
    <t>50,45</t>
  </si>
  <si>
    <t>89798</t>
  </si>
  <si>
    <t>TUBO PVC, SERIE NORMAL, ESGOTO PREDIAL, DN 50 MM, FORNECIDO E INSTALADO EM PRUMADA DE ESGOTO SANITÁRIO OU VENTILAÇÃO. AF_08/2022</t>
  </si>
  <si>
    <t>14,92</t>
  </si>
  <si>
    <t xml:space="preserve">TUBO PVC, ROSCAVEL, 1",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</si>
  <si>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</si>
  <si>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>18,10</t>
  </si>
  <si>
    <t xml:space="preserve">CAP PVC, SERIE R, DN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</si>
  <si>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</si>
  <si>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>14,27</t>
  </si>
  <si>
    <t xml:space="preserve">CAP PVC, SOLDAVEL, DN 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</si>
  <si>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4,98</t>
  </si>
  <si>
    <t xml:space="preserve">CAP PVC, SOLDAVEL,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</si>
  <si>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1,06</t>
  </si>
  <si>
    <t xml:space="preserve">TELA FACHADEIRA EM POLIETILENO, ROLO DE 3 X 100 M (L X C), COR BRANCA, SEM LOGOMARCA - PARA PROTECAO DE OBRAS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</si>
  <si>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</si>
  <si>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>2,19</t>
  </si>
  <si>
    <t xml:space="preserve">CAL HIDRATADA CH-I PARA ARGAMASSAS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</si>
  <si>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0,82</t>
  </si>
  <si>
    <t>88309</t>
  </si>
  <si>
    <t>PEDREIRO COM ENCARGOS COMPLEMENTARES</t>
  </si>
  <si>
    <t>31,08</t>
  </si>
  <si>
    <t>88316</t>
  </si>
  <si>
    <t>SERVENTE COM ENCARGOS COMPLEMENTARES</t>
  </si>
  <si>
    <t>24,33</t>
  </si>
  <si>
    <t xml:space="preserve">AGREGADO RECICLADO, TIPO RACHAO RECICLADO CINZA, CLASSE 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</si>
  <si>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M3    </t>
  </si>
  <si>
    <t>31,00</t>
  </si>
  <si>
    <t>água sanitária</t>
  </si>
  <si>
    <t>https://www.digitusul.com.br/agua-sanitaria-1l-qboa?srsltid=AfmBOorbQrCO4yhNC8mNGCtNzvrIdHsj7Tl3sRzPTCdoRMLUEk9WRSKjIEg</t>
  </si>
  <si>
    <t>https://poplimp.com.br/qboa-1-litro</t>
  </si>
  <si>
    <t>https://www.condoremcasa.com.br/product/7896083800018/%C3%81gua-Sanit%C3%A1ria-Qboa?srsltid=AfmBOoqCB_w0PavfT8vNJuEIdq-JbBErj99RchPDdU3kTydJshylPo76OTs</t>
  </si>
  <si>
    <t>cotação</t>
  </si>
  <si>
    <t>Quantidade</t>
  </si>
  <si>
    <t>Unidade</t>
  </si>
  <si>
    <t>Valor unitário</t>
  </si>
  <si>
    <t>valor total</t>
  </si>
  <si>
    <t>COMPOSIÇÃO</t>
  </si>
  <si>
    <t>PROTEÇÃO DE NASCENTES À BASE DE SOLO-CIMENTO – CURITIBA:
INSTITUTO EMATER, 2015.20</t>
  </si>
  <si>
    <t>RECUPERAÇÃO DAS NASCENTES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</si>
</sst>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#,##0.00\ %"/>
    <numFmt numFmtId="165" formatCode="#,##0.00\ &quot;m2&quot;"/>
    <numFmt numFmtId="166" formatCode="d/m/yy;@"/>
    <numFmt numFmtId="167" formatCode="&quot;R$&quot;\ #,##0.00"/>
  </numFmts>
  <fonts count="40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8"/>
      <name val="Arial"/>
      <family val="1"/>
    </font>
    <font>
      <sz val="1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b/>
      <sz val="8"/>
      <name val="Times New Roman"/>
      <family val="1"/>
    </font>
    <font>
      <sz val="8"/>
      <name val="Calibri"/>
      <family val="2"/>
    </font>
    <font>
      <u/>
      <sz val="11"/>
      <color theme="10"/>
      <name val="Arial"/>
      <family val="1"/>
    </font>
    <font>
      <sz val="1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CCCCCC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21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142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right" vertical="top" wrapText="1"/>
    </xf>
    <xf numFmtId="0" fontId="16" fillId="7" borderId="0" xfId="0" applyFont="1" applyFill="1" applyAlignment="1">
      <alignment horizontal="left" vertical="top" wrapText="1"/>
    </xf>
    <xf numFmtId="0" fontId="17" fillId="8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right" vertical="top" wrapText="1"/>
    </xf>
    <xf numFmtId="0" fontId="20" fillId="11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6" fillId="13" borderId="4" xfId="0" applyFont="1" applyFill="1" applyBorder="1" applyAlignment="1">
      <alignment horizontal="left" vertical="top" wrapText="1"/>
    </xf>
    <xf numFmtId="164" fontId="9" fillId="13" borderId="7" xfId="0" applyNumberFormat="1" applyFont="1" applyFill="1" applyBorder="1" applyAlignment="1">
      <alignment horizontal="right" vertical="top" wrapText="1"/>
    </xf>
    <xf numFmtId="4" fontId="19" fillId="10" borderId="0" xfId="0" applyNumberFormat="1" applyFont="1" applyFill="1" applyAlignment="1">
      <alignment vertical="top" wrapText="1"/>
    </xf>
    <xf numFmtId="0" fontId="18" fillId="9" borderId="0" xfId="0" applyFont="1" applyFill="1" applyAlignment="1">
      <alignment vertical="top" wrapText="1"/>
    </xf>
    <xf numFmtId="4" fontId="18" fillId="9" borderId="0" xfId="0" applyNumberFormat="1" applyFont="1" applyFill="1" applyAlignment="1">
      <alignment vertical="top" wrapText="1"/>
    </xf>
    <xf numFmtId="44" fontId="6" fillId="13" borderId="4" xfId="1" applyFont="1" applyFill="1" applyBorder="1" applyAlignment="1">
      <alignment horizontal="left" vertical="top" wrapText="1"/>
    </xf>
    <xf numFmtId="44" fontId="8" fillId="13" borderId="6" xfId="1" applyFont="1" applyFill="1" applyBorder="1" applyAlignment="1">
      <alignment horizontal="right" vertical="top" wrapText="1"/>
    </xf>
    <xf numFmtId="2" fontId="7" fillId="13" borderId="5" xfId="0" applyNumberFormat="1" applyFont="1" applyFill="1" applyBorder="1" applyAlignment="1">
      <alignment horizontal="right" vertical="top" wrapText="1"/>
    </xf>
    <xf numFmtId="0" fontId="16" fillId="7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0" fillId="8" borderId="0" xfId="0" applyFont="1" applyFill="1" applyAlignment="1">
      <alignment horizontal="center" vertical="top" wrapText="1"/>
    </xf>
    <xf numFmtId="14" fontId="17" fillId="8" borderId="0" xfId="0" applyNumberFormat="1" applyFont="1" applyFill="1" applyAlignment="1">
      <alignment horizontal="center" vertical="top" wrapText="1"/>
    </xf>
    <xf numFmtId="0" fontId="24" fillId="14" borderId="13" xfId="2" applyFont="1" applyFill="1" applyBorder="1" applyAlignment="1">
      <alignment horizontal="center" wrapText="1"/>
    </xf>
    <xf numFmtId="0" fontId="23" fillId="14" borderId="14" xfId="2" quotePrefix="1" applyFill="1" applyBorder="1" applyAlignment="1">
      <alignment horizontal="left" vertical="center" indent="3"/>
    </xf>
    <xf numFmtId="0" fontId="24" fillId="14" borderId="14" xfId="2" applyFont="1" applyFill="1" applyBorder="1" applyAlignment="1">
      <alignment horizontal="centerContinuous"/>
    </xf>
    <xf numFmtId="0" fontId="23" fillId="14" borderId="14" xfId="2" quotePrefix="1" applyFill="1" applyBorder="1" applyAlignment="1">
      <alignment horizontal="left"/>
    </xf>
    <xf numFmtId="0" fontId="25" fillId="14" borderId="15" xfId="2" applyFont="1" applyFill="1" applyBorder="1" applyAlignment="1">
      <alignment vertical="center"/>
    </xf>
    <xf numFmtId="0" fontId="23" fillId="14" borderId="15" xfId="2" applyFill="1" applyBorder="1"/>
    <xf numFmtId="0" fontId="23" fillId="14" borderId="16" xfId="2" applyFill="1" applyBorder="1"/>
    <xf numFmtId="0" fontId="26" fillId="14" borderId="17" xfId="2" applyFont="1" applyFill="1" applyBorder="1" applyAlignment="1">
      <alignment horizontal="left"/>
    </xf>
    <xf numFmtId="2" fontId="26" fillId="15" borderId="18" xfId="2" applyNumberFormat="1" applyFont="1" applyFill="1" applyBorder="1" applyAlignment="1" applyProtection="1">
      <alignment horizontal="left"/>
      <protection locked="0"/>
    </xf>
    <xf numFmtId="0" fontId="26" fillId="15" borderId="19" xfId="2" applyFont="1" applyFill="1" applyBorder="1" applyAlignment="1" applyProtection="1">
      <alignment horizontal="left"/>
      <protection locked="0"/>
    </xf>
    <xf numFmtId="0" fontId="26" fillId="0" borderId="20" xfId="2" applyFont="1" applyBorder="1" applyAlignment="1">
      <alignment horizontal="left"/>
    </xf>
    <xf numFmtId="1" fontId="26" fillId="15" borderId="21" xfId="2" applyNumberFormat="1" applyFont="1" applyFill="1" applyBorder="1" applyAlignment="1" applyProtection="1">
      <alignment horizontal="center"/>
      <protection locked="0"/>
    </xf>
    <xf numFmtId="0" fontId="27" fillId="0" borderId="20" xfId="2" applyFont="1" applyBorder="1" applyAlignment="1">
      <alignment horizontal="centerContinuous"/>
    </xf>
    <xf numFmtId="49" fontId="27" fillId="0" borderId="21" xfId="2" applyNumberFormat="1" applyFont="1" applyBorder="1" applyAlignment="1">
      <alignment horizontal="centerContinuous"/>
    </xf>
    <xf numFmtId="49" fontId="27" fillId="0" borderId="22" xfId="2" applyNumberFormat="1" applyFont="1" applyBorder="1" applyAlignment="1">
      <alignment horizontal="centerContinuous"/>
    </xf>
    <xf numFmtId="0" fontId="27" fillId="14" borderId="23" xfId="2" applyFont="1" applyFill="1" applyBorder="1" applyAlignment="1">
      <alignment horizontal="centerContinuous"/>
    </xf>
    <xf numFmtId="0" fontId="27" fillId="14" borderId="19" xfId="2" applyFont="1" applyFill="1" applyBorder="1" applyAlignment="1">
      <alignment horizontal="centerContinuous"/>
    </xf>
    <xf numFmtId="4" fontId="27" fillId="15" borderId="24" xfId="2" applyNumberFormat="1" applyFont="1" applyFill="1" applyBorder="1" applyAlignment="1" applyProtection="1">
      <alignment horizontal="center"/>
      <protection locked="0"/>
    </xf>
    <xf numFmtId="10" fontId="27" fillId="0" borderId="25" xfId="3" applyNumberFormat="1" applyFont="1" applyFill="1" applyBorder="1" applyAlignment="1" applyProtection="1">
      <alignment horizontal="center"/>
    </xf>
    <xf numFmtId="0" fontId="26" fillId="14" borderId="26" xfId="2" applyFont="1" applyFill="1" applyBorder="1" applyAlignment="1">
      <alignment horizontal="left"/>
    </xf>
    <xf numFmtId="49" fontId="26" fillId="15" borderId="27" xfId="2" applyNumberFormat="1" applyFont="1" applyFill="1" applyBorder="1" applyProtection="1">
      <protection locked="0"/>
    </xf>
    <xf numFmtId="0" fontId="26" fillId="15" borderId="28" xfId="2" applyFont="1" applyFill="1" applyBorder="1" applyProtection="1">
      <protection locked="0"/>
    </xf>
    <xf numFmtId="0" fontId="26" fillId="15" borderId="28" xfId="2" applyFont="1" applyFill="1" applyBorder="1" applyAlignment="1" applyProtection="1">
      <alignment horizontal="left"/>
      <protection locked="0"/>
    </xf>
    <xf numFmtId="0" fontId="26" fillId="0" borderId="29" xfId="2" applyFont="1" applyBorder="1" applyAlignment="1">
      <alignment horizontal="left"/>
    </xf>
    <xf numFmtId="1" fontId="26" fillId="15" borderId="30" xfId="2" applyNumberFormat="1" applyFont="1" applyFill="1" applyBorder="1" applyAlignment="1" applyProtection="1">
      <alignment horizontal="center"/>
      <protection locked="0"/>
    </xf>
    <xf numFmtId="0" fontId="27" fillId="0" borderId="29" xfId="2" applyFont="1" applyBorder="1" applyAlignment="1">
      <alignment horizontal="center"/>
    </xf>
    <xf numFmtId="14" fontId="27" fillId="0" borderId="30" xfId="2" applyNumberFormat="1" applyFont="1" applyBorder="1" applyAlignment="1" applyProtection="1">
      <alignment horizontal="center"/>
      <protection locked="0"/>
    </xf>
    <xf numFmtId="1" fontId="27" fillId="15" borderId="30" xfId="2" applyNumberFormat="1" applyFont="1" applyFill="1" applyBorder="1" applyAlignment="1" applyProtection="1">
      <alignment horizontal="center"/>
      <protection locked="0"/>
    </xf>
    <xf numFmtId="14" fontId="27" fillId="0" borderId="31" xfId="2" applyNumberFormat="1" applyFont="1" applyBorder="1" applyAlignment="1">
      <alignment horizontal="center"/>
    </xf>
    <xf numFmtId="0" fontId="27" fillId="14" borderId="32" xfId="2" applyFont="1" applyFill="1" applyBorder="1" applyAlignment="1">
      <alignment horizontal="centerContinuous"/>
    </xf>
    <xf numFmtId="0" fontId="27" fillId="14" borderId="33" xfId="2" applyFont="1" applyFill="1" applyBorder="1" applyAlignment="1">
      <alignment horizontal="centerContinuous"/>
    </xf>
    <xf numFmtId="0" fontId="27" fillId="14" borderId="28" xfId="2" applyFont="1" applyFill="1" applyBorder="1" applyAlignment="1">
      <alignment horizontal="centerContinuous"/>
    </xf>
    <xf numFmtId="4" fontId="27" fillId="15" borderId="34" xfId="2" applyNumberFormat="1" applyFont="1" applyFill="1" applyBorder="1" applyAlignment="1" applyProtection="1">
      <alignment horizontal="center"/>
      <protection locked="0"/>
    </xf>
    <xf numFmtId="10" fontId="27" fillId="0" borderId="35" xfId="3" applyNumberFormat="1" applyFont="1" applyFill="1" applyBorder="1" applyAlignment="1" applyProtection="1">
      <alignment horizontal="center"/>
    </xf>
    <xf numFmtId="0" fontId="26" fillId="14" borderId="36" xfId="2" applyFont="1" applyFill="1" applyBorder="1" applyAlignment="1">
      <alignment horizontal="left"/>
    </xf>
    <xf numFmtId="165" fontId="26" fillId="16" borderId="37" xfId="2" applyNumberFormat="1" applyFont="1" applyFill="1" applyBorder="1" applyAlignment="1">
      <alignment horizontal="left" indent="1"/>
    </xf>
    <xf numFmtId="0" fontId="28" fillId="14" borderId="38" xfId="2" applyFont="1" applyFill="1" applyBorder="1" applyAlignment="1">
      <alignment horizontal="center"/>
    </xf>
    <xf numFmtId="0" fontId="29" fillId="14" borderId="39" xfId="2" applyFont="1" applyFill="1" applyBorder="1" applyAlignment="1">
      <alignment horizontal="centerContinuous"/>
    </xf>
    <xf numFmtId="0" fontId="28" fillId="14" borderId="15" xfId="2" applyFont="1" applyFill="1" applyBorder="1" applyAlignment="1">
      <alignment horizontal="centerContinuous"/>
    </xf>
    <xf numFmtId="0" fontId="27" fillId="14" borderId="38" xfId="2" applyFont="1" applyFill="1" applyBorder="1" applyAlignment="1">
      <alignment horizontal="centerContinuous"/>
    </xf>
    <xf numFmtId="0" fontId="27" fillId="14" borderId="14" xfId="2" applyFont="1" applyFill="1" applyBorder="1" applyAlignment="1">
      <alignment horizontal="centerContinuous"/>
    </xf>
    <xf numFmtId="40" fontId="30" fillId="14" borderId="40" xfId="2" applyNumberFormat="1" applyFont="1" applyFill="1" applyBorder="1"/>
    <xf numFmtId="10" fontId="31" fillId="0" borderId="41" xfId="3" applyNumberFormat="1" applyFont="1" applyFill="1" applyBorder="1" applyProtection="1"/>
    <xf numFmtId="0" fontId="32" fillId="14" borderId="42" xfId="2" applyFont="1" applyFill="1" applyBorder="1" applyAlignment="1">
      <alignment horizontal="center"/>
    </xf>
    <xf numFmtId="0" fontId="32" fillId="14" borderId="43" xfId="2" applyFont="1" applyFill="1" applyBorder="1" applyAlignment="1">
      <alignment horizontal="left"/>
    </xf>
    <xf numFmtId="0" fontId="32" fillId="14" borderId="44" xfId="2" applyFont="1" applyFill="1" applyBorder="1" applyAlignment="1">
      <alignment horizontal="centerContinuous"/>
    </xf>
    <xf numFmtId="0" fontId="33" fillId="14" borderId="10" xfId="2" applyFont="1" applyFill="1" applyBorder="1" applyAlignment="1">
      <alignment horizontal="center"/>
    </xf>
    <xf numFmtId="0" fontId="32" fillId="14" borderId="23" xfId="2" applyFont="1" applyFill="1" applyBorder="1" applyAlignment="1">
      <alignment horizontal="centerContinuous"/>
    </xf>
    <xf numFmtId="0" fontId="32" fillId="14" borderId="19" xfId="2" applyFont="1" applyFill="1" applyBorder="1" applyAlignment="1">
      <alignment horizontal="centerContinuous"/>
    </xf>
    <xf numFmtId="0" fontId="32" fillId="14" borderId="21" xfId="2" applyFont="1" applyFill="1" applyBorder="1" applyAlignment="1">
      <alignment horizontal="centerContinuous"/>
    </xf>
    <xf numFmtId="0" fontId="32" fillId="14" borderId="45" xfId="2" applyFont="1" applyFill="1" applyBorder="1" applyAlignment="1">
      <alignment horizontal="centerContinuous"/>
    </xf>
    <xf numFmtId="0" fontId="32" fillId="14" borderId="46" xfId="2" applyFont="1" applyFill="1" applyBorder="1" applyAlignment="1">
      <alignment horizontal="centerContinuous"/>
    </xf>
    <xf numFmtId="0" fontId="32" fillId="14" borderId="44" xfId="2" applyFont="1" applyFill="1" applyBorder="1" applyAlignment="1">
      <alignment horizontal="center"/>
    </xf>
    <xf numFmtId="0" fontId="32" fillId="14" borderId="47" xfId="2" applyFont="1" applyFill="1" applyBorder="1" applyAlignment="1">
      <alignment horizontal="center"/>
    </xf>
    <xf numFmtId="0" fontId="32" fillId="14" borderId="48" xfId="2" applyFont="1" applyFill="1" applyBorder="1" applyAlignment="1">
      <alignment horizontal="center"/>
    </xf>
    <xf numFmtId="0" fontId="32" fillId="14" borderId="49" xfId="2" applyFont="1" applyFill="1" applyBorder="1" applyAlignment="1">
      <alignment horizontal="center"/>
    </xf>
    <xf numFmtId="0" fontId="32" fillId="14" borderId="50" xfId="2" applyFont="1" applyFill="1" applyBorder="1"/>
    <xf numFmtId="0" fontId="32" fillId="14" borderId="51" xfId="2" applyFont="1" applyFill="1" applyBorder="1"/>
    <xf numFmtId="1" fontId="26" fillId="17" borderId="52" xfId="2" applyNumberFormat="1" applyFont="1" applyFill="1" applyBorder="1" applyAlignment="1" applyProtection="1">
      <alignment horizontal="center"/>
      <protection locked="0"/>
    </xf>
    <xf numFmtId="0" fontId="32" fillId="14" borderId="52" xfId="2" applyFont="1" applyFill="1" applyBorder="1" applyAlignment="1">
      <alignment horizontal="center"/>
    </xf>
    <xf numFmtId="0" fontId="32" fillId="14" borderId="53" xfId="2" applyFont="1" applyFill="1" applyBorder="1" applyAlignment="1">
      <alignment horizontal="center"/>
    </xf>
    <xf numFmtId="0" fontId="32" fillId="14" borderId="51" xfId="2" applyFont="1" applyFill="1" applyBorder="1" applyAlignment="1">
      <alignment horizontal="center"/>
    </xf>
    <xf numFmtId="0" fontId="32" fillId="14" borderId="54" xfId="2" applyFont="1" applyFill="1" applyBorder="1" applyAlignment="1">
      <alignment horizontal="center"/>
    </xf>
    <xf numFmtId="0" fontId="32" fillId="14" borderId="55" xfId="2" applyFont="1" applyFill="1" applyBorder="1" applyAlignment="1">
      <alignment horizontal="center"/>
    </xf>
    <xf numFmtId="0" fontId="33" fillId="14" borderId="50" xfId="2" applyFont="1" applyFill="1" applyBorder="1" applyAlignment="1">
      <alignment textRotation="180"/>
    </xf>
    <xf numFmtId="166" fontId="32" fillId="14" borderId="52" xfId="2" applyNumberFormat="1" applyFont="1" applyFill="1" applyBorder="1" applyAlignment="1">
      <alignment horizontal="center"/>
    </xf>
    <xf numFmtId="166" fontId="32" fillId="14" borderId="53" xfId="2" applyNumberFormat="1" applyFont="1" applyFill="1" applyBorder="1" applyAlignment="1">
      <alignment horizontal="center"/>
    </xf>
    <xf numFmtId="166" fontId="32" fillId="14" borderId="51" xfId="2" applyNumberFormat="1" applyFont="1" applyFill="1" applyBorder="1" applyAlignment="1">
      <alignment horizontal="center"/>
    </xf>
    <xf numFmtId="49" fontId="34" fillId="14" borderId="56" xfId="2" applyNumberFormat="1" applyFont="1" applyFill="1" applyBorder="1" applyAlignment="1">
      <alignment horizontal="center"/>
    </xf>
    <xf numFmtId="49" fontId="34" fillId="14" borderId="57" xfId="2" applyNumberFormat="1" applyFont="1" applyFill="1" applyBorder="1" applyAlignment="1">
      <alignment horizontal="left"/>
    </xf>
    <xf numFmtId="49" fontId="34" fillId="14" borderId="45" xfId="2" applyNumberFormat="1" applyFont="1" applyFill="1" applyBorder="1" applyAlignment="1">
      <alignment horizontal="left"/>
    </xf>
    <xf numFmtId="0" fontId="35" fillId="14" borderId="10" xfId="2" applyFont="1" applyFill="1" applyBorder="1"/>
    <xf numFmtId="0" fontId="34" fillId="14" borderId="45" xfId="2" applyFont="1" applyFill="1" applyBorder="1" applyAlignment="1">
      <alignment horizontal="center"/>
    </xf>
    <xf numFmtId="0" fontId="34" fillId="14" borderId="58" xfId="2" applyFont="1" applyFill="1" applyBorder="1" applyAlignment="1">
      <alignment horizontal="center"/>
    </xf>
    <xf numFmtId="0" fontId="34" fillId="14" borderId="11" xfId="2" applyFont="1" applyFill="1" applyBorder="1" applyAlignment="1">
      <alignment horizontal="center"/>
    </xf>
    <xf numFmtId="40" fontId="36" fillId="15" borderId="59" xfId="2" applyNumberFormat="1" applyFont="1" applyFill="1" applyBorder="1" applyAlignment="1">
      <alignment horizontal="right"/>
    </xf>
    <xf numFmtId="2" fontId="34" fillId="14" borderId="60" xfId="2" applyNumberFormat="1" applyFont="1" applyFill="1" applyBorder="1"/>
    <xf numFmtId="0" fontId="11" fillId="18" borderId="9" xfId="0" applyFont="1" applyFill="1" applyBorder="1" applyAlignment="1">
      <alignment horizontal="left" vertical="top" wrapText="1"/>
    </xf>
    <xf numFmtId="0" fontId="11" fillId="18" borderId="9" xfId="0" applyFont="1" applyFill="1" applyBorder="1" applyAlignment="1">
      <alignment horizontal="center" vertical="top" wrapText="1"/>
    </xf>
    <xf numFmtId="2" fontId="12" fillId="18" borderId="9" xfId="0" applyNumberFormat="1" applyFont="1" applyFill="1" applyBorder="1" applyAlignment="1">
      <alignment horizontal="right" vertical="top" wrapText="1"/>
    </xf>
    <xf numFmtId="44" fontId="13" fillId="18" borderId="9" xfId="1" applyFont="1" applyFill="1" applyBorder="1" applyAlignment="1">
      <alignment horizontal="right" vertical="top" wrapText="1"/>
    </xf>
    <xf numFmtId="164" fontId="14" fillId="18" borderId="8" xfId="0" applyNumberFormat="1" applyFont="1" applyFill="1" applyBorder="1" applyAlignment="1">
      <alignment horizontal="right" vertical="top" wrapText="1"/>
    </xf>
    <xf numFmtId="0" fontId="6" fillId="19" borderId="9" xfId="0" applyFont="1" applyFill="1" applyBorder="1" applyAlignment="1">
      <alignment horizontal="left" vertical="top" wrapText="1"/>
    </xf>
    <xf numFmtId="2" fontId="7" fillId="19" borderId="9" xfId="0" applyNumberFormat="1" applyFont="1" applyFill="1" applyBorder="1" applyAlignment="1">
      <alignment horizontal="right" vertical="top" wrapText="1"/>
    </xf>
    <xf numFmtId="44" fontId="6" fillId="19" borderId="9" xfId="1" applyFont="1" applyFill="1" applyBorder="1" applyAlignment="1">
      <alignment horizontal="left" vertical="top" wrapText="1"/>
    </xf>
    <xf numFmtId="44" fontId="8" fillId="19" borderId="9" xfId="1" applyFont="1" applyFill="1" applyBorder="1" applyAlignment="1">
      <alignment horizontal="right" vertical="top" wrapText="1"/>
    </xf>
    <xf numFmtId="164" fontId="9" fillId="19" borderId="9" xfId="0" applyNumberFormat="1" applyFont="1" applyFill="1" applyBorder="1" applyAlignment="1">
      <alignment horizontal="right" vertical="top" wrapText="1"/>
    </xf>
    <xf numFmtId="0" fontId="0" fillId="19" borderId="0" xfId="0" applyFill="1"/>
    <xf numFmtId="0" fontId="6" fillId="19" borderId="9" xfId="0" applyFont="1" applyFill="1" applyBorder="1" applyAlignment="1">
      <alignment horizontal="center" vertical="top" wrapText="1"/>
    </xf>
    <xf numFmtId="9" fontId="34" fillId="14" borderId="45" xfId="4" applyFont="1" applyFill="1" applyBorder="1" applyAlignment="1">
      <alignment horizontal="center"/>
    </xf>
    <xf numFmtId="0" fontId="0" fillId="0" borderId="10" xfId="0" applyBorder="1"/>
    <xf numFmtId="0" fontId="0" fillId="20" borderId="0" xfId="0" applyFill="1"/>
    <xf numFmtId="0" fontId="37" fillId="0" borderId="0" xfId="0" applyFont="1" applyAlignment="1">
      <alignment horizontal="center"/>
    </xf>
    <xf numFmtId="0" fontId="0" fillId="0" borderId="43" xfId="0" applyBorder="1"/>
    <xf numFmtId="0" fontId="0" fillId="0" borderId="44" xfId="0" applyBorder="1"/>
    <xf numFmtId="0" fontId="38" fillId="0" borderId="44" xfId="5" applyBorder="1"/>
    <xf numFmtId="0" fontId="0" fillId="0" borderId="61" xfId="0" applyBorder="1"/>
    <xf numFmtId="0" fontId="0" fillId="0" borderId="62" xfId="0" applyBorder="1"/>
    <xf numFmtId="0" fontId="38" fillId="0" borderId="0" xfId="5" applyBorder="1"/>
    <xf numFmtId="0" fontId="0" fillId="0" borderId="63" xfId="0" applyBorder="1"/>
    <xf numFmtId="0" fontId="0" fillId="0" borderId="57" xfId="0" applyBorder="1"/>
    <xf numFmtId="0" fontId="0" fillId="0" borderId="11" xfId="0" applyBorder="1"/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wrapText="1"/>
    </xf>
    <xf numFmtId="4" fontId="39" fillId="0" borderId="10" xfId="0" applyNumberFormat="1" applyFont="1" applyBorder="1" applyAlignment="1">
      <alignment horizontal="center"/>
    </xf>
    <xf numFmtId="0" fontId="15" fillId="0" borderId="10" xfId="0" applyFont="1" applyBorder="1"/>
    <xf numFmtId="0" fontId="0" fillId="0" borderId="10" xfId="0" applyBorder="1" applyAlignment="1">
      <alignment horizontal="center"/>
    </xf>
    <xf numFmtId="0" fontId="11" fillId="18" borderId="9" xfId="0" applyFont="1" applyFill="1" applyBorder="1" applyAlignment="1">
      <alignment horizontal="right" vertical="top" wrapText="1"/>
    </xf>
    <xf numFmtId="0" fontId="0" fillId="0" borderId="64" xfId="0" applyBorder="1"/>
    <xf numFmtId="167" fontId="15" fillId="0" borderId="10" xfId="0" applyNumberFormat="1" applyFont="1" applyBorder="1"/>
    <xf numFmtId="0" fontId="10" fillId="9" borderId="12" xfId="0" applyFont="1" applyFill="1" applyBorder="1" applyAlignment="1">
      <alignment horizontal="right" vertical="top" wrapText="1"/>
    </xf>
    <xf numFmtId="0" fontId="16" fillId="7" borderId="12" xfId="0" applyFont="1" applyFill="1" applyBorder="1" applyAlignment="1">
      <alignment horizontal="left" vertical="top" wrapText="1"/>
    </xf>
    <xf numFmtId="0" fontId="15" fillId="12" borderId="0" xfId="0" applyFont="1" applyFill="1" applyAlignment="1">
      <alignment horizontal="center" vertical="top" wrapText="1"/>
    </xf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6" fillId="7" borderId="0" xfId="0" applyFont="1" applyFill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38" fillId="0" borderId="11" xfId="5" applyBorder="1" applyAlignment="1">
      <alignment horizontal="center"/>
    </xf>
    <xf numFmtId="0" fontId="38" fillId="0" borderId="45" xfId="5" applyBorder="1" applyAlignment="1">
      <alignment horizontal="center"/>
    </xf>
  </cellXfs>
  <cellStyles count="6">
    <cellStyle name="Hiperlink" xfId="5" builtinId="8"/>
    <cellStyle name="Moeda" xfId="1" builtinId="4"/>
    <cellStyle name="Normal" xfId="0" builtinId="0"/>
    <cellStyle name="Normal 3 3" xfId="2" xr:uid="{B2FB7303-F69C-4CA3-A511-B2B61DB42398}"/>
    <cellStyle name="Porcentagem" xfId="4" builtinId="5"/>
    <cellStyle name="Porcentagem 3" xfId="3" xr:uid="{071AD1E1-F18B-4632-A7ED-99EF668ED4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201705</xdr:colOff>
      <xdr:row>9</xdr:row>
      <xdr:rowOff>593912</xdr:rowOff>
    </xdr:from>
    <xdr:to>
      <xdr:col>8</xdr:col>
      <xdr:colOff>326998</xdr:colOff>
      <xdr:row>11</xdr:row>
      <xdr:rowOff>13596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82C9887-A7F4-F15E-9633-8D3EE1AEB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705" y="10197353"/>
          <a:ext cx="3191320" cy="10669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REFEITURA%20MUNICIPAL%20DE%20IGUARA&#199;U\SECRETARIA%20DE%20EDUCA&#199;&#195;O\COMPLETA%20SECRETARIA.xlsx" TargetMode="External"/><Relationship Id="rId1" Type="http://schemas.openxmlformats.org/officeDocument/2006/relationships/externalLinkPath" Target="file:///C:\Users\Usuario\Desktop\PREFEITURA%20MUNICIPAL%20DE%20IGUARA&#199;U\SECRETARIA%20DE%20EDUCA&#199;&#195;O\COMPLETA%20SECRETA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(2)"/>
      <sheetName val="Cartilha"/>
      <sheetName val="MURO DE ARRIMO"/>
      <sheetName val="BDI Edificação"/>
      <sheetName val="Grandes Itens"/>
      <sheetName val="Cronograma PAM"/>
      <sheetName val="Cronograma SFM"/>
      <sheetName val="base (3)"/>
      <sheetName val="composição dos itens"/>
    </sheetNames>
    <sheetDataSet>
      <sheetData sheetId="0">
        <row r="1">
          <cell r="A1" t="str">
            <v>N</v>
          </cell>
        </row>
      </sheetData>
      <sheetData sheetId="1"/>
      <sheetData sheetId="2"/>
      <sheetData sheetId="3"/>
      <sheetData sheetId="4">
        <row r="5">
          <cell r="E5"/>
        </row>
      </sheetData>
      <sheetData sheetId="5">
        <row r="2">
          <cell r="B2" t="str">
            <v>Município: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gitusul.com.br/agua-sanitaria-1l-qboa?srsltid=AfmBOorbQrCO4yhNC8mNGCtNzvrIdHsj7Tl3sRzPTCdoRMLUEk9WRSKjIEg" TargetMode="External"/><Relationship Id="rId2" Type="http://schemas.openxmlformats.org/officeDocument/2006/relationships/hyperlink" Target="https://poplimp.com.br/qboa-1-litro" TargetMode="External"/><Relationship Id="rId1" Type="http://schemas.openxmlformats.org/officeDocument/2006/relationships/hyperlink" Target="https://www.condoremcasa.com.br/product/7896083800018/%C3%81gua-Sanit%C3%A1ria-Qboa?srsltid=AfmBOoqCB_w0PavfT8vNJuEIdq-JbBErj99RchPDdU3kTydJshylPo76OTs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3914-4235-4AEB-BD7E-8EB8A23EDE54}">
  <sheetPr>
    <pageSetUpPr fitToPage="1"/>
  </sheetPr>
  <dimension ref="A1:BH12"/>
  <sheetViews>
    <sheetView zoomScale="115" zoomScaleNormal="115" workbookViewId="0">
      <selection activeCell="E20" sqref="E20"/>
    </sheetView>
  </sheetViews>
  <sheetFormatPr defaultRowHeight="14.25" x14ac:dyDescent="0.2"/>
  <cols>
    <col min="1" max="1" width="10" bestFit="1" customWidth="1"/>
    <col min="2" max="2" width="12.375" bestFit="1" customWidth="1"/>
    <col min="3" max="3" width="6.375" bestFit="1" customWidth="1"/>
    <col min="4" max="4" width="78.375" customWidth="1"/>
    <col min="5" max="5" width="9.625" customWidth="1"/>
    <col min="6" max="6" width="13" bestFit="1" customWidth="1"/>
    <col min="7" max="7" width="14.5" customWidth="1"/>
    <col min="8" max="9" width="13" bestFit="1" customWidth="1"/>
    <col min="10" max="10" width="15.375" customWidth="1"/>
  </cols>
  <sheetData>
    <row r="1" spans="1:60" ht="14.1" customHeight="1" x14ac:dyDescent="0.2">
      <c r="A1" s="1"/>
      <c r="B1" s="1"/>
      <c r="C1" s="1"/>
      <c r="D1" s="1" t="s">
        <v>0</v>
      </c>
      <c r="E1" s="136" t="s">
        <v>1</v>
      </c>
      <c r="F1" s="136"/>
      <c r="G1" s="19" t="s">
        <v>2</v>
      </c>
      <c r="H1" s="136" t="s">
        <v>3</v>
      </c>
      <c r="I1" s="136"/>
      <c r="J1" s="136"/>
    </row>
    <row r="2" spans="1:60" ht="40.700000000000003" customHeight="1" x14ac:dyDescent="0.2">
      <c r="A2" s="5"/>
      <c r="B2" s="5"/>
      <c r="C2" s="5"/>
      <c r="D2" s="9" t="s">
        <v>50</v>
      </c>
      <c r="E2" s="138" t="s">
        <v>51</v>
      </c>
      <c r="F2" s="137"/>
      <c r="G2" s="18" t="s">
        <v>4</v>
      </c>
      <c r="H2" s="137" t="s">
        <v>5</v>
      </c>
      <c r="I2" s="137"/>
      <c r="J2" s="137"/>
    </row>
    <row r="3" spans="1:60" ht="25.35" customHeight="1" x14ac:dyDescent="0.25">
      <c r="A3" s="139" t="s">
        <v>6</v>
      </c>
      <c r="B3" s="135"/>
      <c r="C3" s="135"/>
      <c r="D3" s="135"/>
      <c r="E3" s="135"/>
      <c r="F3" s="135"/>
      <c r="G3" s="135"/>
      <c r="H3" s="135"/>
      <c r="I3" s="135"/>
      <c r="J3" s="135"/>
    </row>
    <row r="4" spans="1:60" ht="30" customHeight="1" x14ac:dyDescent="0.2">
      <c r="A4" s="2" t="s">
        <v>7</v>
      </c>
      <c r="B4" s="4" t="s">
        <v>8</v>
      </c>
      <c r="C4" s="2" t="s">
        <v>9</v>
      </c>
      <c r="D4" s="2" t="s">
        <v>10</v>
      </c>
      <c r="E4" s="3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</row>
    <row r="5" spans="1:60" x14ac:dyDescent="0.2">
      <c r="A5" s="10">
        <v>1</v>
      </c>
      <c r="B5" s="10"/>
      <c r="C5" s="10"/>
      <c r="D5" s="10" t="s">
        <v>50</v>
      </c>
      <c r="E5" s="10"/>
      <c r="F5" s="17"/>
      <c r="G5" s="15"/>
      <c r="H5" s="15"/>
      <c r="I5" s="16">
        <f>SUM(I7:I7)</f>
        <v>21089.4</v>
      </c>
      <c r="J5" s="11">
        <f>I5/$I$9</f>
        <v>1</v>
      </c>
    </row>
    <row r="6" spans="1:60" s="109" customFormat="1" x14ac:dyDescent="0.2">
      <c r="A6" s="104"/>
      <c r="B6" s="104"/>
      <c r="C6" s="104"/>
      <c r="D6" s="110" t="s">
        <v>52</v>
      </c>
      <c r="E6" s="104"/>
      <c r="F6" s="105"/>
      <c r="G6" s="106"/>
      <c r="H6" s="106"/>
      <c r="I6" s="107"/>
      <c r="J6" s="108"/>
      <c r="K6"/>
      <c r="L6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</row>
    <row r="7" spans="1:60" ht="25.5" x14ac:dyDescent="0.2">
      <c r="A7" s="99">
        <v>1</v>
      </c>
      <c r="B7" s="129" t="s">
        <v>97</v>
      </c>
      <c r="C7" s="99">
        <v>1</v>
      </c>
      <c r="D7" s="99" t="s">
        <v>98</v>
      </c>
      <c r="E7" s="100" t="s">
        <v>19</v>
      </c>
      <c r="F7" s="101">
        <v>20</v>
      </c>
      <c r="G7" s="102">
        <f>SUM(COMPOSIÇÕES!H15)</f>
        <v>875.58500000000015</v>
      </c>
      <c r="H7" s="102">
        <f>ROUND(G7*(1+$G$2),2)</f>
        <v>1054.47</v>
      </c>
      <c r="I7" s="102">
        <f>ROUND(H7*F7,2)</f>
        <v>21089.4</v>
      </c>
      <c r="J7" s="103">
        <f>I7/$I$9</f>
        <v>1</v>
      </c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0" x14ac:dyDescent="0.2"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</row>
    <row r="9" spans="1:60" x14ac:dyDescent="0.2">
      <c r="A9" s="132"/>
      <c r="B9" s="132"/>
      <c r="C9" s="132"/>
      <c r="D9" s="8"/>
      <c r="E9" s="7"/>
      <c r="F9" s="133" t="s">
        <v>20</v>
      </c>
      <c r="G9" s="133"/>
      <c r="H9" s="12"/>
      <c r="I9" s="14">
        <f>SUM(I7:I7)</f>
        <v>21089.4</v>
      </c>
      <c r="J9" s="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</row>
    <row r="10" spans="1:60" ht="60" customHeight="1" x14ac:dyDescent="0.2">
      <c r="A10" s="20" t="s">
        <v>21</v>
      </c>
      <c r="B10" s="21">
        <f ca="1">TODAY()</f>
        <v>45533</v>
      </c>
      <c r="C10" s="6"/>
      <c r="D10" s="6"/>
      <c r="E10" s="6"/>
      <c r="F10" s="6"/>
      <c r="G10" s="6"/>
      <c r="H10" s="6"/>
      <c r="I10" s="6"/>
      <c r="J10" s="6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</row>
    <row r="11" spans="1:60" ht="69.95" customHeight="1" x14ac:dyDescent="0.2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</row>
    <row r="12" spans="1:60" x14ac:dyDescent="0.2">
      <c r="D12" t="s">
        <v>22</v>
      </c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</row>
  </sheetData>
  <mergeCells count="8">
    <mergeCell ref="A9:C9"/>
    <mergeCell ref="F9:G9"/>
    <mergeCell ref="A11:J11"/>
    <mergeCell ref="H1:J1"/>
    <mergeCell ref="H2:J2"/>
    <mergeCell ref="E1:F1"/>
    <mergeCell ref="E2:F2"/>
    <mergeCell ref="A3:J3"/>
  </mergeCells>
  <phoneticPr fontId="22" type="noConversion"/>
  <printOptions horizontalCentered="1" verticalCentered="1"/>
  <pageMargins left="0.70866141732283472" right="0" top="0" bottom="0" header="0" footer="0"/>
  <pageSetup paperSize="8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D09F6-86C1-444D-A6B8-C468B1B9FB0F}">
  <dimension ref="A1:Q10"/>
  <sheetViews>
    <sheetView zoomScale="130" zoomScaleNormal="130" workbookViewId="0">
      <selection activeCell="P16" sqref="P16"/>
    </sheetView>
  </sheetViews>
  <sheetFormatPr defaultRowHeight="14.25" x14ac:dyDescent="0.2"/>
  <cols>
    <col min="3" max="3" width="12" customWidth="1"/>
    <col min="4" max="4" width="21.375" customWidth="1"/>
    <col min="5" max="5" width="12.25" bestFit="1" customWidth="1"/>
    <col min="6" max="6" width="12.875" customWidth="1"/>
    <col min="7" max="8" width="9.625" bestFit="1" customWidth="1"/>
    <col min="13" max="13" width="4.5" customWidth="1"/>
    <col min="14" max="14" width="7.25" customWidth="1"/>
    <col min="15" max="15" width="8.5" customWidth="1"/>
  </cols>
  <sheetData>
    <row r="1" spans="1:17" ht="26.25" x14ac:dyDescent="0.3">
      <c r="A1" s="22"/>
      <c r="B1" s="23"/>
      <c r="C1" s="23"/>
      <c r="D1" s="24"/>
      <c r="E1" s="25"/>
      <c r="F1" s="26" t="s">
        <v>23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</row>
    <row r="2" spans="1:17" x14ac:dyDescent="0.2">
      <c r="A2" s="29" t="s">
        <v>24</v>
      </c>
      <c r="B2" s="30" t="str">
        <f>'[1]Cronograma PAM'!B2</f>
        <v>Município:</v>
      </c>
      <c r="C2" s="31" t="s">
        <v>48</v>
      </c>
      <c r="D2" s="31"/>
      <c r="E2" s="32" t="s">
        <v>25</v>
      </c>
      <c r="F2" s="33"/>
      <c r="G2" s="34" t="s">
        <v>26</v>
      </c>
      <c r="H2" s="35"/>
      <c r="I2" s="34" t="s">
        <v>27</v>
      </c>
      <c r="J2" s="35"/>
      <c r="K2" s="34" t="s">
        <v>28</v>
      </c>
      <c r="L2" s="36"/>
      <c r="M2" s="37" t="s">
        <v>29</v>
      </c>
      <c r="N2" s="38"/>
      <c r="O2" s="38"/>
      <c r="P2" s="39">
        <v>20000</v>
      </c>
      <c r="Q2" s="40">
        <f>SUM(P2/P4)</f>
        <v>0.94834371769704207</v>
      </c>
    </row>
    <row r="3" spans="1:17" ht="15" thickBot="1" x14ac:dyDescent="0.25">
      <c r="A3" s="41" t="s">
        <v>30</v>
      </c>
      <c r="B3" s="42" t="s">
        <v>50</v>
      </c>
      <c r="C3" s="43"/>
      <c r="D3" s="44"/>
      <c r="E3" s="45" t="s">
        <v>31</v>
      </c>
      <c r="F3" s="46"/>
      <c r="G3" s="47" t="s">
        <v>32</v>
      </c>
      <c r="H3" s="48">
        <f ca="1">TODAY()</f>
        <v>45533</v>
      </c>
      <c r="I3" s="47" t="s">
        <v>33</v>
      </c>
      <c r="J3" s="49">
        <v>30</v>
      </c>
      <c r="K3" s="47" t="s">
        <v>32</v>
      </c>
      <c r="L3" s="50">
        <f ca="1">H3+J3+10</f>
        <v>45573</v>
      </c>
      <c r="M3" s="51" t="s">
        <v>34</v>
      </c>
      <c r="N3" s="52"/>
      <c r="O3" s="53"/>
      <c r="P3" s="54">
        <v>1089.4000000000001</v>
      </c>
      <c r="Q3" s="55">
        <f>SUM(P3/P4)</f>
        <v>5.1656282302957886E-2</v>
      </c>
    </row>
    <row r="4" spans="1:17" ht="18" x14ac:dyDescent="0.25">
      <c r="A4" s="56" t="s">
        <v>35</v>
      </c>
      <c r="B4" s="57"/>
      <c r="C4" s="58"/>
      <c r="D4" s="59" t="s">
        <v>49</v>
      </c>
      <c r="E4" s="60"/>
      <c r="F4" s="60"/>
      <c r="G4" s="60"/>
      <c r="H4" s="60"/>
      <c r="I4" s="60"/>
      <c r="J4" s="60"/>
      <c r="K4" s="60"/>
      <c r="L4" s="60"/>
      <c r="M4" s="61" t="s">
        <v>36</v>
      </c>
      <c r="N4" s="62"/>
      <c r="O4" s="62"/>
      <c r="P4" s="63">
        <f>SUM(P2:P3)</f>
        <v>21089.4</v>
      </c>
      <c r="Q4" s="64">
        <f>SUM(Q2:Q3)</f>
        <v>1</v>
      </c>
    </row>
    <row r="5" spans="1:17" x14ac:dyDescent="0.2">
      <c r="A5" s="65" t="s">
        <v>37</v>
      </c>
      <c r="B5" s="66" t="s">
        <v>38</v>
      </c>
      <c r="C5" s="67"/>
      <c r="D5" s="68" t="s">
        <v>39</v>
      </c>
      <c r="E5" s="69" t="s">
        <v>40</v>
      </c>
      <c r="F5" s="70"/>
      <c r="G5" s="70"/>
      <c r="H5" s="70"/>
      <c r="I5" s="70"/>
      <c r="J5" s="70"/>
      <c r="K5" s="70"/>
      <c r="L5" s="71"/>
      <c r="M5" s="72"/>
      <c r="N5" s="73"/>
      <c r="O5" s="74"/>
      <c r="P5" s="75" t="s">
        <v>41</v>
      </c>
      <c r="Q5" s="76" t="s">
        <v>42</v>
      </c>
    </row>
    <row r="6" spans="1:17" ht="15" thickBot="1" x14ac:dyDescent="0.25">
      <c r="A6" s="77" t="s">
        <v>43</v>
      </c>
      <c r="B6" s="78"/>
      <c r="C6" s="79"/>
      <c r="D6" s="80">
        <v>2</v>
      </c>
      <c r="E6" s="81">
        <f>IF(D6=0,0,1)</f>
        <v>1</v>
      </c>
      <c r="F6" s="81">
        <v>2</v>
      </c>
      <c r="G6" s="81">
        <v>3</v>
      </c>
      <c r="H6" s="81">
        <v>4</v>
      </c>
      <c r="I6" s="81"/>
      <c r="J6" s="81"/>
      <c r="K6" s="81"/>
      <c r="L6" s="81"/>
      <c r="M6" s="81"/>
      <c r="N6" s="82"/>
      <c r="O6" s="83"/>
      <c r="P6" s="84" t="s">
        <v>44</v>
      </c>
      <c r="Q6" s="85" t="s">
        <v>41</v>
      </c>
    </row>
    <row r="7" spans="1:17" ht="15.75" thickTop="1" thickBot="1" x14ac:dyDescent="0.25">
      <c r="A7" s="77"/>
      <c r="B7" s="78" t="s">
        <v>45</v>
      </c>
      <c r="C7" s="79"/>
      <c r="D7" s="86"/>
      <c r="E7" s="87">
        <f ca="1">IF(D6=0,0,L3)</f>
        <v>45573</v>
      </c>
      <c r="F7" s="87">
        <f t="shared" ref="F7" ca="1" si="0">IF(F6=0,0,E8+1)</f>
        <v>45604</v>
      </c>
      <c r="G7" s="87">
        <v>45631</v>
      </c>
      <c r="H7" s="87">
        <v>45662</v>
      </c>
      <c r="I7" s="87"/>
      <c r="J7" s="87"/>
      <c r="K7" s="87"/>
      <c r="L7" s="87"/>
      <c r="M7" s="87"/>
      <c r="N7" s="88"/>
      <c r="O7" s="89"/>
      <c r="P7" s="84"/>
      <c r="Q7" s="85"/>
    </row>
    <row r="8" spans="1:17" ht="15.75" thickTop="1" thickBot="1" x14ac:dyDescent="0.25">
      <c r="A8" s="77"/>
      <c r="B8" s="78" t="s">
        <v>46</v>
      </c>
      <c r="C8" s="79"/>
      <c r="D8" s="86"/>
      <c r="E8" s="87">
        <f ca="1">IF(D6=0,0,E7+30)</f>
        <v>45603</v>
      </c>
      <c r="F8" s="87">
        <f t="shared" ref="F8" ca="1" si="1">IF(F6=0,0,F7+30)</f>
        <v>45634</v>
      </c>
      <c r="G8" s="87">
        <v>45662</v>
      </c>
      <c r="H8" s="87">
        <v>45693</v>
      </c>
      <c r="I8" s="87"/>
      <c r="J8" s="87"/>
      <c r="K8" s="87"/>
      <c r="L8" s="87"/>
      <c r="M8" s="87"/>
      <c r="N8" s="88"/>
      <c r="O8" s="89"/>
      <c r="P8" s="84"/>
      <c r="Q8" s="85"/>
    </row>
    <row r="9" spans="1:17" ht="15" thickTop="1" x14ac:dyDescent="0.2">
      <c r="A9" s="90">
        <v>1</v>
      </c>
      <c r="B9" s="91" t="s">
        <v>99</v>
      </c>
      <c r="C9" s="92"/>
      <c r="D9" s="93">
        <v>1</v>
      </c>
      <c r="E9" s="111">
        <v>0.25</v>
      </c>
      <c r="F9" s="111">
        <v>0.25</v>
      </c>
      <c r="G9" s="111">
        <v>0.25</v>
      </c>
      <c r="H9" s="111">
        <v>0.25</v>
      </c>
      <c r="I9" s="94"/>
      <c r="J9" s="94"/>
      <c r="K9" s="94"/>
      <c r="L9" s="94"/>
      <c r="M9" s="94"/>
      <c r="N9" s="95"/>
      <c r="O9" s="96"/>
      <c r="P9" s="97">
        <f>'[1]Grandes Itens'!E5+SUM('Orçamento Sintético'!I7:I7)</f>
        <v>21089.4</v>
      </c>
      <c r="Q9" s="98">
        <f>IF($Q$17=0,0,(P9/$Q$17)*100)</f>
        <v>0</v>
      </c>
    </row>
    <row r="10" spans="1:17" x14ac:dyDescent="0.2">
      <c r="A10" s="112"/>
      <c r="B10" s="112"/>
      <c r="C10" s="112"/>
      <c r="D10" s="112"/>
      <c r="E10" s="131">
        <f>SUM(P9*E9)</f>
        <v>5272.35</v>
      </c>
      <c r="F10" s="131">
        <f>SUM(P9*F9)</f>
        <v>5272.35</v>
      </c>
      <c r="G10" s="131">
        <f>SUM(P9*G9)</f>
        <v>5272.35</v>
      </c>
      <c r="H10" s="131">
        <f>SUM(P9*H9)</f>
        <v>5272.35</v>
      </c>
      <c r="I10" s="112"/>
      <c r="J10" s="112"/>
      <c r="K10" s="112"/>
      <c r="L10" s="112"/>
      <c r="M10" s="112"/>
      <c r="N10" s="112"/>
      <c r="O10" s="112"/>
      <c r="P10" s="112"/>
      <c r="Q10" s="112"/>
    </row>
  </sheetData>
  <printOptions horizontalCentered="1" verticalCentered="1"/>
  <pageMargins left="0.51181102362204722" right="0" top="0" bottom="0.78740157480314965" header="0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B56B-9E33-4982-B745-5012CE6F666A}">
  <dimension ref="B1:I19"/>
  <sheetViews>
    <sheetView tabSelected="1" zoomScale="115" zoomScaleNormal="115" workbookViewId="0">
      <selection activeCell="B1" sqref="B1"/>
    </sheetView>
  </sheetViews>
  <sheetFormatPr defaultRowHeight="14.25" x14ac:dyDescent="0.2"/>
  <cols>
    <col min="1" max="1" width="14.375" customWidth="1"/>
    <col min="2" max="2" width="11.375" customWidth="1"/>
    <col min="4" max="4" width="101.25" customWidth="1"/>
    <col min="5" max="5" width="11" customWidth="1"/>
    <col min="6" max="6" width="10" customWidth="1"/>
    <col min="7" max="7" width="12.25" customWidth="1"/>
    <col min="10" max="10" width="22.875" customWidth="1"/>
  </cols>
  <sheetData>
    <row r="1" spans="2:9" x14ac:dyDescent="0.2">
      <c r="E1" s="112" t="s">
        <v>94</v>
      </c>
      <c r="F1" s="112" t="s">
        <v>93</v>
      </c>
      <c r="G1" s="112" t="s">
        <v>95</v>
      </c>
      <c r="H1" s="112" t="s">
        <v>96</v>
      </c>
    </row>
    <row r="2" spans="2:9" x14ac:dyDescent="0.2">
      <c r="B2" s="124" t="s">
        <v>18</v>
      </c>
      <c r="C2" s="124" t="s">
        <v>79</v>
      </c>
      <c r="D2" s="125" t="s">
        <v>80</v>
      </c>
      <c r="E2" s="124" t="s">
        <v>47</v>
      </c>
      <c r="F2" s="112">
        <v>11</v>
      </c>
      <c r="G2" s="126" t="s">
        <v>81</v>
      </c>
      <c r="H2" s="112">
        <f>SUM(F2*G2)</f>
        <v>341.88</v>
      </c>
    </row>
    <row r="3" spans="2:9" x14ac:dyDescent="0.2">
      <c r="B3" s="124" t="s">
        <v>18</v>
      </c>
      <c r="C3" s="124" t="s">
        <v>82</v>
      </c>
      <c r="D3" s="125" t="s">
        <v>83</v>
      </c>
      <c r="E3" s="124" t="s">
        <v>47</v>
      </c>
      <c r="F3" s="112">
        <v>11</v>
      </c>
      <c r="G3" s="126" t="s">
        <v>84</v>
      </c>
      <c r="H3" s="112">
        <f t="shared" ref="H3:H14" si="0">SUM(F3*G3)</f>
        <v>267.63</v>
      </c>
    </row>
    <row r="4" spans="2:9" x14ac:dyDescent="0.2">
      <c r="B4" s="127" t="s">
        <v>54</v>
      </c>
      <c r="C4" s="124">
        <v>34753</v>
      </c>
      <c r="D4" s="125" t="s">
        <v>55</v>
      </c>
      <c r="E4" s="124" t="s">
        <v>56</v>
      </c>
      <c r="F4" s="112">
        <v>120</v>
      </c>
      <c r="G4" s="126" t="s">
        <v>57</v>
      </c>
      <c r="H4" s="112">
        <f t="shared" si="0"/>
        <v>78</v>
      </c>
      <c r="I4" s="114"/>
    </row>
    <row r="5" spans="2:9" ht="25.5" x14ac:dyDescent="0.2">
      <c r="B5" s="124" t="s">
        <v>18</v>
      </c>
      <c r="C5" s="124" t="s">
        <v>58</v>
      </c>
      <c r="D5" s="125" t="s">
        <v>59</v>
      </c>
      <c r="E5" s="124" t="s">
        <v>17</v>
      </c>
      <c r="F5" s="112">
        <v>1</v>
      </c>
      <c r="G5" s="126" t="s">
        <v>60</v>
      </c>
      <c r="H5" s="112">
        <f t="shared" si="0"/>
        <v>50.45</v>
      </c>
      <c r="I5" s="114"/>
    </row>
    <row r="6" spans="2:9" ht="25.5" x14ac:dyDescent="0.2">
      <c r="B6" s="127" t="s">
        <v>54</v>
      </c>
      <c r="C6" s="124" t="s">
        <v>61</v>
      </c>
      <c r="D6" s="125" t="s">
        <v>62</v>
      </c>
      <c r="E6" s="124" t="s">
        <v>17</v>
      </c>
      <c r="F6" s="112">
        <v>2</v>
      </c>
      <c r="G6" s="126" t="s">
        <v>63</v>
      </c>
      <c r="H6" s="112">
        <f t="shared" si="0"/>
        <v>29.84</v>
      </c>
    </row>
    <row r="7" spans="2:9" x14ac:dyDescent="0.2">
      <c r="B7" s="127" t="s">
        <v>54</v>
      </c>
      <c r="C7" s="124">
        <v>9866</v>
      </c>
      <c r="D7" s="125" t="s">
        <v>64</v>
      </c>
      <c r="E7" s="124" t="s">
        <v>65</v>
      </c>
      <c r="F7" s="112">
        <v>2</v>
      </c>
      <c r="G7" s="126" t="s">
        <v>66</v>
      </c>
      <c r="H7" s="112">
        <f t="shared" si="0"/>
        <v>36.200000000000003</v>
      </c>
    </row>
    <row r="8" spans="2:9" x14ac:dyDescent="0.2">
      <c r="B8" s="127" t="s">
        <v>54</v>
      </c>
      <c r="C8" s="124">
        <v>20088</v>
      </c>
      <c r="D8" s="125" t="s">
        <v>67</v>
      </c>
      <c r="E8" s="124" t="s">
        <v>68</v>
      </c>
      <c r="F8" s="112">
        <v>2</v>
      </c>
      <c r="G8" s="126" t="s">
        <v>69</v>
      </c>
      <c r="H8" s="112">
        <f t="shared" si="0"/>
        <v>28.54</v>
      </c>
    </row>
    <row r="9" spans="2:9" x14ac:dyDescent="0.2">
      <c r="B9" s="127" t="s">
        <v>54</v>
      </c>
      <c r="C9" s="124">
        <v>12909</v>
      </c>
      <c r="D9" s="125" t="s">
        <v>70</v>
      </c>
      <c r="E9" s="124" t="s">
        <v>68</v>
      </c>
      <c r="F9" s="112">
        <v>1</v>
      </c>
      <c r="G9" s="126" t="s">
        <v>71</v>
      </c>
      <c r="H9" s="112">
        <f t="shared" si="0"/>
        <v>4.9800000000000004</v>
      </c>
    </row>
    <row r="10" spans="2:9" x14ac:dyDescent="0.2">
      <c r="B10" s="127" t="s">
        <v>54</v>
      </c>
      <c r="C10" s="124">
        <v>1185</v>
      </c>
      <c r="D10" s="125" t="s">
        <v>72</v>
      </c>
      <c r="E10" s="124" t="s">
        <v>68</v>
      </c>
      <c r="F10" s="112">
        <v>1</v>
      </c>
      <c r="G10" s="126" t="s">
        <v>73</v>
      </c>
      <c r="H10" s="112">
        <f t="shared" si="0"/>
        <v>1.06</v>
      </c>
    </row>
    <row r="11" spans="2:9" x14ac:dyDescent="0.2">
      <c r="B11" s="127" t="s">
        <v>54</v>
      </c>
      <c r="C11" s="124">
        <v>7170</v>
      </c>
      <c r="D11" s="125" t="s">
        <v>74</v>
      </c>
      <c r="E11" s="124" t="s">
        <v>75</v>
      </c>
      <c r="F11" s="112">
        <v>0.5</v>
      </c>
      <c r="G11" s="126" t="s">
        <v>76</v>
      </c>
      <c r="H11" s="112">
        <f t="shared" si="0"/>
        <v>1.095</v>
      </c>
    </row>
    <row r="12" spans="2:9" x14ac:dyDescent="0.2">
      <c r="B12" s="127" t="s">
        <v>54</v>
      </c>
      <c r="C12" s="124">
        <v>1106</v>
      </c>
      <c r="D12" s="125" t="s">
        <v>77</v>
      </c>
      <c r="E12" s="124" t="s">
        <v>56</v>
      </c>
      <c r="F12" s="112">
        <v>1</v>
      </c>
      <c r="G12" s="126" t="s">
        <v>78</v>
      </c>
      <c r="H12" s="112">
        <f t="shared" si="0"/>
        <v>0.82</v>
      </c>
    </row>
    <row r="13" spans="2:9" x14ac:dyDescent="0.2">
      <c r="B13" s="124" t="s">
        <v>54</v>
      </c>
      <c r="C13" s="124">
        <v>40553</v>
      </c>
      <c r="D13" s="125" t="s">
        <v>85</v>
      </c>
      <c r="E13" s="124" t="s">
        <v>86</v>
      </c>
      <c r="F13" s="112">
        <v>1</v>
      </c>
      <c r="G13" s="126" t="s">
        <v>87</v>
      </c>
      <c r="H13" s="112">
        <f t="shared" si="0"/>
        <v>31</v>
      </c>
    </row>
    <row r="14" spans="2:9" x14ac:dyDescent="0.2">
      <c r="B14" s="127" t="s">
        <v>92</v>
      </c>
      <c r="C14" s="124">
        <v>1</v>
      </c>
      <c r="D14" s="125" t="s">
        <v>53</v>
      </c>
      <c r="E14" s="124" t="s">
        <v>68</v>
      </c>
      <c r="F14" s="112">
        <v>1</v>
      </c>
      <c r="G14" s="128">
        <v>4.09</v>
      </c>
      <c r="H14" s="112">
        <f t="shared" si="0"/>
        <v>4.09</v>
      </c>
    </row>
    <row r="15" spans="2:9" x14ac:dyDescent="0.2">
      <c r="H15" s="130">
        <f>SUM(H2:H14)</f>
        <v>875.58500000000015</v>
      </c>
    </row>
    <row r="17" spans="2:8" x14ac:dyDescent="0.2">
      <c r="B17" s="115" t="s">
        <v>88</v>
      </c>
      <c r="C17" s="116"/>
      <c r="D17" s="117" t="s">
        <v>89</v>
      </c>
      <c r="E17" s="116"/>
      <c r="F17" s="116"/>
      <c r="G17" s="116"/>
      <c r="H17" s="118"/>
    </row>
    <row r="18" spans="2:8" x14ac:dyDescent="0.2">
      <c r="B18" s="119"/>
      <c r="D18" s="120" t="s">
        <v>90</v>
      </c>
      <c r="H18" s="121"/>
    </row>
    <row r="19" spans="2:8" x14ac:dyDescent="0.2">
      <c r="B19" s="122"/>
      <c r="C19" s="123"/>
      <c r="D19" s="140" t="s">
        <v>91</v>
      </c>
      <c r="E19" s="140"/>
      <c r="F19" s="140"/>
      <c r="G19" s="140"/>
      <c r="H19" s="141"/>
    </row>
  </sheetData>
  <mergeCells count="1">
    <mergeCell ref="D19:H19"/>
  </mergeCells>
  <hyperlinks>
    <hyperlink ref="D19" r:id="rId1" xr:uid="{2FEFA1F3-151E-4216-A98B-1E91C0EF8269}"/>
    <hyperlink ref="D18" r:id="rId2" xr:uid="{F58025BC-C75F-4EF3-9228-B283F9C44050}"/>
    <hyperlink ref="D17" r:id="rId3" xr:uid="{5782E5E8-9729-44D1-8415-B1E2F441F877}"/>
  </hyperlinks>
  <pageMargins left="0.51181102362204722" right="0.51181102362204722" top="2.3622047244094491" bottom="0.78740157480314965" header="0.31496062992125984" footer="0.31496062992125984"/>
  <pageSetup paperSize="9" scale="8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Sintético</vt:lpstr>
      <vt:lpstr>CRONOGRAMA</vt:lpstr>
      <vt:lpstr>COMPOSIÇÕES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Adalberto José Moreira</cp:lastModifiedBy>
  <cp:revision>0</cp:revision>
  <cp:lastPrinted>2024-08-28T19:33:23Z</cp:lastPrinted>
  <dcterms:created xsi:type="dcterms:W3CDTF">2024-07-02T11:09:38Z</dcterms:created>
  <dcterms:modified xsi:type="dcterms:W3CDTF">2024-08-29T19:55:59Z</dcterms:modified>
</cp:coreProperties>
</file>